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75F" lockStructure="1"/>
  <bookViews>
    <workbookView xWindow="-60" yWindow="765" windowWidth="14820" windowHeight="11640"/>
  </bookViews>
  <sheets>
    <sheet name="NS" sheetId="1" r:id="rId1"/>
  </sheets>
  <definedNames>
    <definedName name="_VAL1">NS!$G$7:$G$18</definedName>
    <definedName name="_VAL2">NS!$G$54:$G$71</definedName>
    <definedName name="BCOST1">NS!$C$30:$C$41</definedName>
    <definedName name="BCOST2">NS!$C$79:$C$96</definedName>
    <definedName name="_xlnm.Print_Area" localSheetId="0">NS!$A$1:$H$112</definedName>
    <definedName name="Print_Area_MI" localSheetId="0">NS!$A$1:$G$117</definedName>
    <definedName name="_xlnm.Print_Titles" localSheetId="0">NS!$1:$1</definedName>
    <definedName name="Print_Titles_MI" localSheetId="0">NS!$1:$1</definedName>
  </definedNames>
  <calcPr calcId="145621"/>
</workbook>
</file>

<file path=xl/calcChain.xml><?xml version="1.0" encoding="utf-8"?>
<calcChain xmlns="http://schemas.openxmlformats.org/spreadsheetml/2006/main">
  <c r="C56" i="1" l="1"/>
  <c r="E60" i="1"/>
  <c r="G60" i="1" s="1"/>
  <c r="C58" i="1"/>
  <c r="D62" i="1" l="1"/>
  <c r="E62" i="1" s="1"/>
  <c r="G62" i="1" s="1"/>
  <c r="D61" i="1"/>
  <c r="C62" i="1"/>
  <c r="C87" i="1" s="1"/>
  <c r="C83" i="1"/>
  <c r="C61" i="1"/>
  <c r="C86" i="1" s="1"/>
  <c r="C60" i="1"/>
  <c r="C85" i="1" s="1"/>
  <c r="C43" i="1"/>
  <c r="C48" i="1"/>
  <c r="C49" i="1"/>
  <c r="C27" i="1"/>
  <c r="C106" i="1" s="1"/>
  <c r="G25" i="1"/>
  <c r="G26" i="1"/>
  <c r="D25" i="1"/>
  <c r="E25" i="1" s="1"/>
  <c r="D26" i="1"/>
  <c r="E26" i="1" s="1"/>
  <c r="G21" i="1"/>
  <c r="G22" i="1"/>
  <c r="G23" i="1"/>
  <c r="G24" i="1"/>
  <c r="G19" i="1"/>
  <c r="G20" i="1"/>
  <c r="D19" i="1"/>
  <c r="E19" i="1" s="1"/>
  <c r="C42" i="1" s="1"/>
  <c r="D20" i="1"/>
  <c r="E20" i="1" s="1"/>
  <c r="D21" i="1"/>
  <c r="E21" i="1" s="1"/>
  <c r="C44" i="1" s="1"/>
  <c r="D22" i="1"/>
  <c r="E22" i="1" s="1"/>
  <c r="C45" i="1" s="1"/>
  <c r="D23" i="1"/>
  <c r="E23" i="1" s="1"/>
  <c r="C46" i="1" s="1"/>
  <c r="D24" i="1"/>
  <c r="E24" i="1" s="1"/>
  <c r="C47" i="1" s="1"/>
  <c r="E7" i="1"/>
  <c r="D7" i="1" s="1"/>
  <c r="G7" i="1"/>
  <c r="E8" i="1"/>
  <c r="C31" i="1" s="1"/>
  <c r="G8" i="1"/>
  <c r="H8" i="1" s="1"/>
  <c r="E9" i="1"/>
  <c r="D9" i="1" s="1"/>
  <c r="G9" i="1"/>
  <c r="E10" i="1"/>
  <c r="D10" i="1" s="1"/>
  <c r="G10" i="1"/>
  <c r="E11" i="1"/>
  <c r="C34" i="1" s="1"/>
  <c r="G11" i="1"/>
  <c r="E12" i="1"/>
  <c r="C35" i="1" s="1"/>
  <c r="G12" i="1"/>
  <c r="D13" i="1"/>
  <c r="E13" i="1" s="1"/>
  <c r="C36" i="1" s="1"/>
  <c r="G13" i="1"/>
  <c r="D14" i="1"/>
  <c r="E14" i="1" s="1"/>
  <c r="C37" i="1" s="1"/>
  <c r="G14" i="1"/>
  <c r="D15" i="1"/>
  <c r="E15" i="1" s="1"/>
  <c r="G15" i="1"/>
  <c r="D16" i="1"/>
  <c r="E16" i="1" s="1"/>
  <c r="C39" i="1" s="1"/>
  <c r="G16" i="1"/>
  <c r="D17" i="1"/>
  <c r="E17" i="1" s="1"/>
  <c r="C40" i="1" s="1"/>
  <c r="G17" i="1"/>
  <c r="D18" i="1"/>
  <c r="E18" i="1" s="1"/>
  <c r="C41" i="1" s="1"/>
  <c r="G18" i="1"/>
  <c r="C54" i="1"/>
  <c r="C79" i="1" s="1"/>
  <c r="E54" i="1"/>
  <c r="G54" i="1" s="1"/>
  <c r="C55" i="1"/>
  <c r="C80" i="1" s="1"/>
  <c r="D55" i="1"/>
  <c r="E55" i="1" s="1"/>
  <c r="C81" i="1"/>
  <c r="D56" i="1"/>
  <c r="E56" i="1" s="1"/>
  <c r="F56" i="1"/>
  <c r="C57" i="1"/>
  <c r="C82" i="1" s="1"/>
  <c r="E57" i="1"/>
  <c r="G57" i="1" s="1"/>
  <c r="D58" i="1"/>
  <c r="E58" i="1" s="1"/>
  <c r="G58" i="1" s="1"/>
  <c r="C59" i="1"/>
  <c r="C84" i="1" s="1"/>
  <c r="D59" i="1"/>
  <c r="E59" i="1" s="1"/>
  <c r="G59" i="1" s="1"/>
  <c r="B63" i="1"/>
  <c r="E63" i="1"/>
  <c r="G63" i="1" s="1"/>
  <c r="B64" i="1"/>
  <c r="E64" i="1" s="1"/>
  <c r="G64" i="1" s="1"/>
  <c r="B65" i="1"/>
  <c r="G65" i="1"/>
  <c r="B66" i="1"/>
  <c r="E66" i="1" s="1"/>
  <c r="G66" i="1" s="1"/>
  <c r="B67" i="1"/>
  <c r="E67" i="1" s="1"/>
  <c r="G67" i="1" s="1"/>
  <c r="B68" i="1"/>
  <c r="E68" i="1" s="1"/>
  <c r="G68" i="1" s="1"/>
  <c r="B69" i="1"/>
  <c r="E69" i="1" s="1"/>
  <c r="G69" i="1" s="1"/>
  <c r="B70" i="1"/>
  <c r="E70" i="1"/>
  <c r="G70" i="1" s="1"/>
  <c r="B71" i="1"/>
  <c r="E71" i="1"/>
  <c r="G71" i="1" s="1"/>
  <c r="C88" i="1"/>
  <c r="C89" i="1"/>
  <c r="C90" i="1"/>
  <c r="C91" i="1"/>
  <c r="C92" i="1"/>
  <c r="C93" i="1"/>
  <c r="C94" i="1"/>
  <c r="C95" i="1"/>
  <c r="C96" i="1"/>
  <c r="G96" i="1"/>
  <c r="C32" i="1" l="1"/>
  <c r="I9" i="1" s="1"/>
  <c r="C33" i="1"/>
  <c r="I20" i="1"/>
  <c r="H20" i="1"/>
  <c r="I26" i="1"/>
  <c r="H16" i="1"/>
  <c r="H12" i="1"/>
  <c r="H26" i="1"/>
  <c r="I21" i="1"/>
  <c r="H15" i="1"/>
  <c r="I22" i="1"/>
  <c r="H19" i="1"/>
  <c r="I25" i="1"/>
  <c r="I24" i="1"/>
  <c r="H9" i="1"/>
  <c r="I23" i="1"/>
  <c r="H25" i="1"/>
  <c r="H24" i="1"/>
  <c r="H18" i="1"/>
  <c r="H11" i="1"/>
  <c r="H23" i="1"/>
  <c r="H13" i="1"/>
  <c r="H7" i="1"/>
  <c r="H22" i="1"/>
  <c r="H17" i="1"/>
  <c r="H14" i="1"/>
  <c r="H10" i="1"/>
  <c r="H21" i="1"/>
  <c r="D12" i="1"/>
  <c r="I13" i="1"/>
  <c r="D11" i="1"/>
  <c r="D8" i="1"/>
  <c r="G55" i="1"/>
  <c r="G56" i="1"/>
  <c r="I12" i="1"/>
  <c r="I8" i="1"/>
  <c r="I17" i="1"/>
  <c r="I16" i="1"/>
  <c r="G73" i="1"/>
  <c r="C30" i="1"/>
  <c r="I7" i="1" s="1"/>
  <c r="C38" i="1"/>
  <c r="I15" i="1" s="1"/>
  <c r="C97" i="1"/>
  <c r="G27" i="1"/>
  <c r="I10" i="1"/>
  <c r="I11" i="1"/>
  <c r="I18" i="1"/>
  <c r="I14" i="1"/>
  <c r="C99" i="1" l="1"/>
  <c r="C98" i="1"/>
  <c r="C50" i="1"/>
  <c r="G40" i="1" l="1"/>
  <c r="I19" i="1"/>
  <c r="G102" i="1"/>
  <c r="G101" i="1"/>
  <c r="G103" i="1" l="1"/>
  <c r="G104" i="1" s="1"/>
  <c r="G105" i="1" l="1"/>
  <c r="G106" i="1" s="1"/>
  <c r="G74" i="1" l="1"/>
  <c r="C104" i="1" s="1"/>
  <c r="E61" i="1"/>
  <c r="G61" i="1"/>
  <c r="G72" i="1" s="1"/>
  <c r="G107" i="1" l="1"/>
  <c r="G108" i="1" s="1"/>
  <c r="G100" i="1"/>
  <c r="H101" i="1" s="1"/>
  <c r="G109" i="1" l="1"/>
  <c r="G111" i="1" s="1"/>
  <c r="H109" i="1" l="1"/>
  <c r="G112" i="1" l="1"/>
  <c r="G110" i="1"/>
</calcChain>
</file>

<file path=xl/sharedStrings.xml><?xml version="1.0" encoding="utf-8"?>
<sst xmlns="http://schemas.openxmlformats.org/spreadsheetml/2006/main" count="177" uniqueCount="130">
  <si>
    <t>Financial Feasibility Spreadsheet, to explore residual valuation.</t>
  </si>
  <si>
    <t>UNIT</t>
  </si>
  <si>
    <t>NUMBER</t>
  </si>
  <si>
    <t>NETT</t>
  </si>
  <si>
    <t>GROSS</t>
  </si>
  <si>
    <t>SALES</t>
  </si>
  <si>
    <t>sub-</t>
  </si>
  <si>
    <t>area m2</t>
  </si>
  <si>
    <t xml:space="preserve"> of UNITS</t>
  </si>
  <si>
    <t>PRICE</t>
  </si>
  <si>
    <t>TOTALS</t>
  </si>
  <si>
    <t>...</t>
  </si>
  <si>
    <t>COST</t>
  </si>
  <si>
    <t>SUM (BCOST1)</t>
  </si>
  <si>
    <t>RENT/M2</t>
  </si>
  <si>
    <t>RENTROLL</t>
  </si>
  <si>
    <t>YLD%</t>
  </si>
  <si>
    <t>M/2</t>
  </si>
  <si>
    <t>by zone</t>
  </si>
  <si>
    <t>offices3</t>
  </si>
  <si>
    <t>offices4</t>
  </si>
  <si>
    <t>light ind.</t>
  </si>
  <si>
    <t>mscp</t>
  </si>
  <si>
    <t>nil</t>
  </si>
  <si>
    <t>other 4</t>
  </si>
  <si>
    <t>other 5</t>
  </si>
  <si>
    <t>other 6</t>
  </si>
  <si>
    <t>COST/m2</t>
  </si>
  <si>
    <t>m/2</t>
  </si>
  <si>
    <t>contract,years</t>
  </si>
  <si>
    <t>prof. fees%.........</t>
  </si>
  <si>
    <t>STF.,base rate+3%.......</t>
  </si>
  <si>
    <t>voids,in years......</t>
  </si>
  <si>
    <t>siteworks %.........</t>
  </si>
  <si>
    <t>return risk+profit%..................</t>
  </si>
  <si>
    <t>STF.,land. base+1%.....</t>
  </si>
  <si>
    <t>RESERVED LAND</t>
  </si>
  <si>
    <t>private sector special projects</t>
  </si>
  <si>
    <t>hotel, cinema, etc..</t>
  </si>
  <si>
    <t>........m2</t>
  </si>
  <si>
    <t>recreation 2...............</t>
  </si>
  <si>
    <t>tot reservd land m2</t>
  </si>
  <si>
    <t xml:space="preserve">  total bcost2</t>
  </si>
  <si>
    <t xml:space="preserve">    b/f bcost1</t>
  </si>
  <si>
    <t xml:space="preserve">   total bcost</t>
  </si>
  <si>
    <t>total value...........</t>
  </si>
  <si>
    <t>totbcost &amp; stwks</t>
  </si>
  <si>
    <t>total siteworks........</t>
  </si>
  <si>
    <t>total fees..............</t>
  </si>
  <si>
    <t>profit</t>
  </si>
  <si>
    <t>totdevcost+profit</t>
  </si>
  <si>
    <t>land value at completion........</t>
  </si>
  <si>
    <t xml:space="preserve">STF% on land............................. </t>
  </si>
  <si>
    <t xml:space="preserve">SUM(VAL2). . . . . . . . . </t>
  </si>
  <si>
    <t xml:space="preserve">b/f(VAL1). . . . . . . </t>
  </si>
  <si>
    <t>Total val. . . . . . .</t>
  </si>
  <si>
    <t xml:space="preserve">SUM(VAL1). . . . . . . . . . . . . . </t>
  </si>
  <si>
    <t xml:space="preserve">    COST (based on GROSS AREAS)</t>
  </si>
  <si>
    <t>Construction</t>
  </si>
  <si>
    <t>Residential numbers, areas and values  (VAL1)</t>
  </si>
  <si>
    <t>Residential Building Costs (BCOST1)</t>
  </si>
  <si>
    <t>Commercial numbers, areas and values (VAL2)</t>
  </si>
  <si>
    <t>Commercial Building Costs (BCOST2)</t>
  </si>
  <si>
    <t xml:space="preserve">residual present value of land. . . . . . . </t>
  </si>
  <si>
    <t>hotel &amp; car park...................</t>
  </si>
  <si>
    <t>cinema &amp; car park......</t>
  </si>
  <si>
    <t>hostel</t>
  </si>
  <si>
    <t xml:space="preserve"> cost/m2</t>
  </si>
  <si>
    <t>Type</t>
  </si>
  <si>
    <t>Retail1 zone b</t>
  </si>
  <si>
    <t>TYPE</t>
  </si>
  <si>
    <t>type  numbers in shaded areas</t>
  </si>
  <si>
    <t>tot STF% excl land</t>
  </si>
  <si>
    <t>tot voids exc land</t>
  </si>
  <si>
    <t>totdevcost exc land</t>
  </si>
  <si>
    <t>Variables</t>
  </si>
  <si>
    <t>Tests,% of GDV</t>
  </si>
  <si>
    <t>recreation 1</t>
  </si>
  <si>
    <t>site area m2...?.........</t>
  </si>
  <si>
    <t>Value / M2</t>
  </si>
  <si>
    <t>This figure might be around 3, ±15%</t>
  </si>
  <si>
    <t>Value divided by costs</t>
  </si>
  <si>
    <t>Workshops</t>
  </si>
  <si>
    <t>Community Hall</t>
  </si>
  <si>
    <t>Total Value divided by Total Bld Costs</t>
  </si>
  <si>
    <t>RESULTS(fixed formulae)</t>
  </si>
  <si>
    <r>
      <t xml:space="preserve">..........(with </t>
    </r>
    <r>
      <rPr>
        <u/>
        <sz val="11"/>
        <rFont val="Lucida Sans Unicode"/>
        <family val="2"/>
      </rPr>
      <t>example</t>
    </r>
    <r>
      <rPr>
        <sz val="11"/>
        <rFont val="Lucida Sans Unicode"/>
        <family val="2"/>
      </rPr>
      <t xml:space="preserve"> inputs)</t>
    </r>
  </si>
  <si>
    <t>value per m2/</t>
  </si>
  <si>
    <t>cost m2</t>
  </si>
  <si>
    <t>land value/hectare........</t>
  </si>
  <si>
    <t>Total units</t>
  </si>
  <si>
    <t>as dwellings per hectare</t>
  </si>
  <si>
    <t xml:space="preserve">Net Residential Density </t>
  </si>
  <si>
    <t xml:space="preserve">Oxpens Building 1 </t>
  </si>
  <si>
    <t>Oxpens Building 1 Afford</t>
  </si>
  <si>
    <t>Oxpens Building 2</t>
  </si>
  <si>
    <t>Oxpens Building 2 Afford</t>
  </si>
  <si>
    <t xml:space="preserve">Oxpens Building 3 </t>
  </si>
  <si>
    <t>Oxpens Building 3 Afford</t>
  </si>
  <si>
    <t>Oxpens Building 4</t>
  </si>
  <si>
    <t>Oxpens Building 4 Afford</t>
  </si>
  <si>
    <t>Mews</t>
  </si>
  <si>
    <t>Mews Afford</t>
  </si>
  <si>
    <t>West Street Building 1</t>
  </si>
  <si>
    <t>West Street Building 1 Afford</t>
  </si>
  <si>
    <t>West Street Building 2</t>
  </si>
  <si>
    <t>West Street Building 2 Afford</t>
  </si>
  <si>
    <t>West Street Building 3</t>
  </si>
  <si>
    <t>West Street Building 3 Afford</t>
  </si>
  <si>
    <t xml:space="preserve">West Street Building 4 </t>
  </si>
  <si>
    <t xml:space="preserve">West Street Building 4 Afford </t>
  </si>
  <si>
    <t>Oxpens Corner Plot</t>
  </si>
  <si>
    <t>Oxpens Corner Plot Afford</t>
  </si>
  <si>
    <t>Oxpens Building 1</t>
  </si>
  <si>
    <t xml:space="preserve">Oxpens Building 2 </t>
  </si>
  <si>
    <t>Oxpens Building 3</t>
  </si>
  <si>
    <t>West Street Building 4</t>
  </si>
  <si>
    <t>South Street retail zone a</t>
  </si>
  <si>
    <t>Oxpens 10m commercial zone a</t>
  </si>
  <si>
    <t>Oxpens 10m commercial zone b</t>
  </si>
  <si>
    <t>Oxpens 10m commercial zone c</t>
  </si>
  <si>
    <t>Oxpens 6m commercial zone a</t>
  </si>
  <si>
    <t>Oxpens 6m commercial zone b</t>
  </si>
  <si>
    <t>Oxpens 6m commercial zone c</t>
  </si>
  <si>
    <t>South Street zone a</t>
  </si>
  <si>
    <t>South Street zone b</t>
  </si>
  <si>
    <t>oxpens 10m commercial zone c</t>
  </si>
  <si>
    <t xml:space="preserve">retail zone c </t>
  </si>
  <si>
    <t>FILE NAME:Economic Feasibility</t>
  </si>
  <si>
    <t>Jenny Dawson, James Delamare, Nyokabi Mwara &amp; Thomas Peskett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</si>
</sst>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$&quot;#,##0_);\(&quot;$&quot;#,##0\)"/>
    <numFmt numFmtId="165" formatCode="0.00_)"/>
    <numFmt numFmtId="166" formatCode="0_)"/>
    <numFmt numFmtId="167" formatCode="0.0_)"/>
    <numFmt numFmtId="168" formatCode="dd\-mmm\-yy_)"/>
    <numFmt numFmtId="169" formatCode="[$£-809]#,##0"/>
    <numFmt numFmtId="170" formatCode="&quot;£&quot;#,##0"/>
    <numFmt numFmtId="171" formatCode="General_)"/>
    <numFmt numFmtId="172" formatCode="0.0000"/>
    <numFmt numFmtId="173" formatCode="&quot;£&quot;#,##0.00"/>
  </numFmts>
  <fonts count="12" x14ac:knownFonts="1">
    <font>
      <sz val="10"/>
      <name val="Courier"/>
    </font>
    <font>
      <sz val="10"/>
      <name val="Arial"/>
      <family val="2"/>
    </font>
    <font>
      <sz val="13"/>
      <name val="Lucida Sans Unicode"/>
      <family val="2"/>
    </font>
    <font>
      <sz val="12"/>
      <name val="Times New Roman"/>
      <family val="1"/>
    </font>
    <font>
      <sz val="11"/>
      <name val="Lucida Sans Unicode"/>
      <family val="2"/>
    </font>
    <font>
      <sz val="11"/>
      <color indexed="12"/>
      <name val="Lucida Sans Unicode"/>
      <family val="2"/>
    </font>
    <font>
      <sz val="11"/>
      <color indexed="55"/>
      <name val="Lucida Sans Unicode"/>
      <family val="2"/>
    </font>
    <font>
      <u/>
      <sz val="11"/>
      <name val="Lucida Sans Unicode"/>
      <family val="2"/>
    </font>
    <font>
      <b/>
      <sz val="11"/>
      <name val="Lucida Sans Unicode"/>
      <family val="2"/>
    </font>
    <font>
      <i/>
      <sz val="11"/>
      <color indexed="54"/>
      <name val="Lucida Sans Unicode"/>
      <family val="2"/>
    </font>
    <font>
      <sz val="11"/>
      <color indexed="31"/>
      <name val="Lucida Sans Unicode"/>
      <family val="2"/>
    </font>
    <font>
      <sz val="11"/>
      <color indexed="22"/>
      <name val="Lucida Sans Unicode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39" fontId="0" fillId="0" borderId="0"/>
    <xf numFmtId="171" fontId="3" fillId="0" borderId="0"/>
    <xf numFmtId="9" fontId="1" fillId="0" borderId="0" applyFont="0" applyFill="0" applyBorder="0" applyAlignment="0" applyProtection="0"/>
  </cellStyleXfs>
  <cellXfs count="140">
    <xf numFmtId="39" fontId="0" fillId="0" borderId="0" xfId="0"/>
    <xf numFmtId="39" fontId="2" fillId="0" borderId="0" xfId="0" applyFont="1"/>
    <xf numFmtId="10" fontId="2" fillId="0" borderId="0" xfId="0" applyNumberFormat="1" applyFont="1" applyProtection="1"/>
    <xf numFmtId="39" fontId="2" fillId="0" borderId="0" xfId="0" applyNumberFormat="1" applyFont="1" applyProtection="1"/>
    <xf numFmtId="168" fontId="2" fillId="0" borderId="0" xfId="0" applyNumberFormat="1" applyFont="1" applyProtection="1"/>
    <xf numFmtId="39" fontId="4" fillId="2" borderId="0" xfId="0" applyFont="1" applyFill="1"/>
    <xf numFmtId="39" fontId="5" fillId="2" borderId="0" xfId="0" applyNumberFormat="1" applyFont="1" applyFill="1" applyProtection="1">
      <protection locked="0"/>
    </xf>
    <xf numFmtId="39" fontId="4" fillId="2" borderId="0" xfId="0" applyNumberFormat="1" applyFont="1" applyFill="1" applyAlignment="1" applyProtection="1">
      <alignment horizontal="right"/>
    </xf>
    <xf numFmtId="39" fontId="4" fillId="2" borderId="0" xfId="0" applyNumberFormat="1" applyFont="1" applyFill="1" applyProtection="1"/>
    <xf numFmtId="165" fontId="4" fillId="3" borderId="0" xfId="0" applyNumberFormat="1" applyFont="1" applyFill="1" applyBorder="1" applyAlignment="1" applyProtection="1">
      <alignment horizontal="left"/>
    </xf>
    <xf numFmtId="39" fontId="4" fillId="3" borderId="0" xfId="0" applyFont="1" applyFill="1" applyBorder="1"/>
    <xf numFmtId="165" fontId="5" fillId="0" borderId="0" xfId="0" applyNumberFormat="1" applyFont="1" applyAlignment="1" applyProtection="1">
      <alignment horizontal="left"/>
      <protection locked="0"/>
    </xf>
    <xf numFmtId="166" fontId="5" fillId="3" borderId="0" xfId="0" applyNumberFormat="1" applyFont="1" applyFill="1" applyProtection="1">
      <protection locked="0"/>
    </xf>
    <xf numFmtId="167" fontId="4" fillId="0" borderId="0" xfId="0" applyNumberFormat="1" applyFont="1" applyProtection="1"/>
    <xf numFmtId="37" fontId="5" fillId="3" borderId="0" xfId="0" applyNumberFormat="1" applyFont="1" applyFill="1" applyProtection="1">
      <protection locked="0"/>
    </xf>
    <xf numFmtId="37" fontId="4" fillId="0" borderId="0" xfId="0" applyNumberFormat="1" applyFont="1" applyProtection="1"/>
    <xf numFmtId="39" fontId="4" fillId="0" borderId="0" xfId="0" applyFont="1"/>
    <xf numFmtId="39" fontId="4" fillId="0" borderId="0" xfId="0" applyNumberFormat="1" applyFont="1" applyAlignment="1" applyProtection="1">
      <alignment horizontal="left"/>
    </xf>
    <xf numFmtId="169" fontId="4" fillId="0" borderId="1" xfId="0" applyNumberFormat="1" applyFont="1" applyBorder="1" applyProtection="1"/>
    <xf numFmtId="164" fontId="4" fillId="0" borderId="0" xfId="0" applyNumberFormat="1" applyFont="1" applyProtection="1"/>
    <xf numFmtId="39" fontId="4" fillId="0" borderId="0" xfId="0" applyNumberFormat="1" applyFont="1" applyProtection="1"/>
    <xf numFmtId="39" fontId="6" fillId="0" borderId="0" xfId="0" applyFont="1"/>
    <xf numFmtId="39" fontId="6" fillId="0" borderId="0" xfId="0" applyNumberFormat="1" applyFont="1" applyProtection="1"/>
    <xf numFmtId="39" fontId="6" fillId="0" borderId="2" xfId="0" applyFont="1" applyBorder="1"/>
    <xf numFmtId="39" fontId="6" fillId="0" borderId="1" xfId="0" applyFont="1" applyBorder="1"/>
    <xf numFmtId="39" fontId="6" fillId="0" borderId="3" xfId="0" applyNumberFormat="1" applyFont="1" applyBorder="1" applyProtection="1"/>
    <xf numFmtId="39" fontId="6" fillId="0" borderId="4" xfId="0" applyFont="1" applyBorder="1"/>
    <xf numFmtId="39" fontId="6" fillId="0" borderId="0" xfId="0" applyFont="1" applyBorder="1"/>
    <xf numFmtId="39" fontId="6" fillId="0" borderId="5" xfId="0" applyFont="1" applyBorder="1"/>
    <xf numFmtId="39" fontId="6" fillId="0" borderId="6" xfId="0" applyFont="1" applyBorder="1"/>
    <xf numFmtId="39" fontId="6" fillId="0" borderId="7" xfId="0" applyFont="1" applyBorder="1"/>
    <xf numFmtId="39" fontId="6" fillId="0" borderId="8" xfId="0" applyNumberFormat="1" applyFont="1" applyBorder="1" applyAlignment="1" applyProtection="1">
      <alignment horizontal="left"/>
    </xf>
    <xf numFmtId="165" fontId="4" fillId="0" borderId="0" xfId="0" applyNumberFormat="1" applyFont="1" applyAlignment="1" applyProtection="1">
      <alignment horizontal="left"/>
      <protection locked="0"/>
    </xf>
    <xf numFmtId="166" fontId="4" fillId="0" borderId="0" xfId="0" applyNumberFormat="1" applyFont="1" applyProtection="1"/>
    <xf numFmtId="165" fontId="5" fillId="3" borderId="0" xfId="0" applyNumberFormat="1" applyFont="1" applyFill="1" applyProtection="1">
      <protection locked="0"/>
    </xf>
    <xf numFmtId="165" fontId="4" fillId="0" borderId="0" xfId="0" applyNumberFormat="1" applyFont="1" applyFill="1" applyProtection="1"/>
    <xf numFmtId="165" fontId="4" fillId="0" borderId="0" xfId="0" applyNumberFormat="1" applyFont="1" applyFill="1" applyAlignment="1" applyProtection="1">
      <alignment horizontal="left"/>
      <protection locked="0"/>
    </xf>
    <xf numFmtId="166" fontId="4" fillId="0" borderId="0" xfId="0" applyNumberFormat="1" applyFont="1" applyFill="1" applyProtection="1"/>
    <xf numFmtId="166" fontId="4" fillId="0" borderId="0" xfId="0" applyNumberFormat="1" applyFont="1" applyFill="1" applyBorder="1" applyProtection="1"/>
    <xf numFmtId="166" fontId="5" fillId="3" borderId="0" xfId="0" applyNumberFormat="1" applyFont="1" applyFill="1" applyAlignment="1" applyProtection="1">
      <alignment horizontal="right"/>
      <protection locked="0"/>
    </xf>
    <xf numFmtId="166" fontId="6" fillId="0" borderId="0" xfId="0" applyNumberFormat="1" applyFont="1" applyAlignment="1" applyProtection="1">
      <alignment horizontal="right"/>
    </xf>
    <xf numFmtId="39" fontId="4" fillId="0" borderId="0" xfId="0" applyNumberFormat="1" applyFont="1" applyAlignment="1" applyProtection="1">
      <alignment horizontal="left"/>
      <protection locked="0"/>
    </xf>
    <xf numFmtId="165" fontId="4" fillId="0" borderId="0" xfId="0" applyNumberFormat="1" applyFont="1" applyAlignment="1" applyProtection="1">
      <alignment horizontal="right"/>
    </xf>
    <xf numFmtId="166" fontId="4" fillId="0" borderId="0" xfId="0" applyNumberFormat="1" applyFont="1" applyAlignment="1" applyProtection="1">
      <alignment horizontal="right"/>
    </xf>
    <xf numFmtId="165" fontId="5" fillId="0" borderId="0" xfId="0" applyNumberFormat="1" applyFont="1" applyProtection="1">
      <protection locked="0"/>
    </xf>
    <xf numFmtId="39" fontId="5" fillId="0" borderId="0" xfId="0" applyNumberFormat="1" applyFont="1" applyAlignment="1" applyProtection="1">
      <alignment horizontal="left"/>
      <protection locked="0"/>
    </xf>
    <xf numFmtId="169" fontId="4" fillId="0" borderId="0" xfId="0" applyNumberFormat="1" applyFont="1" applyProtection="1"/>
    <xf numFmtId="165" fontId="4" fillId="0" borderId="0" xfId="0" applyNumberFormat="1" applyFont="1" applyAlignment="1" applyProtection="1">
      <alignment horizontal="left"/>
    </xf>
    <xf numFmtId="169" fontId="4" fillId="0" borderId="9" xfId="0" applyNumberFormat="1" applyFont="1" applyBorder="1" applyProtection="1"/>
    <xf numFmtId="165" fontId="4" fillId="0" borderId="0" xfId="0" applyNumberFormat="1" applyFont="1" applyBorder="1" applyAlignment="1" applyProtection="1">
      <alignment horizontal="left"/>
    </xf>
    <xf numFmtId="39" fontId="4" fillId="0" borderId="0" xfId="0" applyFont="1" applyBorder="1"/>
    <xf numFmtId="165" fontId="4" fillId="0" borderId="0" xfId="0" applyNumberFormat="1" applyFont="1" applyBorder="1" applyAlignment="1" applyProtection="1">
      <alignment horizontal="right"/>
    </xf>
    <xf numFmtId="37" fontId="4" fillId="0" borderId="0" xfId="0" applyNumberFormat="1" applyFont="1" applyBorder="1" applyAlignment="1" applyProtection="1">
      <alignment horizontal="left"/>
    </xf>
    <xf numFmtId="169" fontId="4" fillId="0" borderId="0" xfId="0" applyNumberFormat="1" applyFont="1" applyBorder="1" applyProtection="1"/>
    <xf numFmtId="2" fontId="5" fillId="3" borderId="0" xfId="0" applyNumberFormat="1" applyFont="1" applyFill="1" applyAlignment="1" applyProtection="1">
      <alignment horizontal="right"/>
      <protection locked="0"/>
    </xf>
    <xf numFmtId="165" fontId="4" fillId="0" borderId="0" xfId="0" applyNumberFormat="1" applyFont="1" applyProtection="1"/>
    <xf numFmtId="166" fontId="4" fillId="0" borderId="7" xfId="0" applyNumberFormat="1" applyFont="1" applyBorder="1" applyProtection="1"/>
    <xf numFmtId="37" fontId="4" fillId="0" borderId="7" xfId="0" applyNumberFormat="1" applyFont="1" applyBorder="1" applyProtection="1"/>
    <xf numFmtId="37" fontId="4" fillId="0" borderId="9" xfId="0" applyNumberFormat="1" applyFont="1" applyBorder="1" applyProtection="1"/>
    <xf numFmtId="39" fontId="5" fillId="2" borderId="0" xfId="0" applyFont="1" applyFill="1"/>
    <xf numFmtId="39" fontId="5" fillId="2" borderId="0" xfId="0" applyNumberFormat="1" applyFont="1" applyFill="1" applyAlignment="1" applyProtection="1">
      <alignment horizontal="left"/>
    </xf>
    <xf numFmtId="39" fontId="4" fillId="2" borderId="0" xfId="0" applyFont="1" applyFill="1" applyProtection="1">
      <protection locked="0"/>
    </xf>
    <xf numFmtId="39" fontId="8" fillId="3" borderId="0" xfId="0" applyNumberFormat="1" applyFont="1" applyFill="1" applyBorder="1" applyAlignment="1" applyProtection="1">
      <alignment horizontal="left"/>
    </xf>
    <xf numFmtId="39" fontId="8" fillId="3" borderId="0" xfId="0" applyFont="1" applyFill="1" applyBorder="1"/>
    <xf numFmtId="39" fontId="8" fillId="3" borderId="0" xfId="0" applyNumberFormat="1" applyFont="1" applyFill="1" applyBorder="1" applyProtection="1"/>
    <xf numFmtId="39" fontId="4" fillId="3" borderId="0" xfId="0" applyNumberFormat="1" applyFont="1" applyFill="1" applyBorder="1" applyAlignment="1" applyProtection="1">
      <alignment horizontal="right"/>
    </xf>
    <xf numFmtId="39" fontId="4" fillId="3" borderId="0" xfId="0" applyNumberFormat="1" applyFont="1" applyFill="1" applyBorder="1" applyAlignment="1" applyProtection="1">
      <alignment horizontal="left"/>
    </xf>
    <xf numFmtId="39" fontId="5" fillId="3" borderId="0" xfId="0" applyFont="1" applyFill="1" applyBorder="1"/>
    <xf numFmtId="165" fontId="5" fillId="3" borderId="0" xfId="0" applyNumberFormat="1" applyFont="1" applyFill="1" applyBorder="1" applyAlignment="1" applyProtection="1">
      <alignment horizontal="center"/>
    </xf>
    <xf numFmtId="39" fontId="5" fillId="3" borderId="0" xfId="0" applyNumberFormat="1" applyFont="1" applyFill="1" applyBorder="1" applyAlignment="1" applyProtection="1">
      <alignment horizontal="center"/>
    </xf>
    <xf numFmtId="39" fontId="5" fillId="3" borderId="0" xfId="0" applyNumberFormat="1" applyFont="1" applyFill="1" applyBorder="1" applyProtection="1"/>
    <xf numFmtId="165" fontId="4" fillId="3" borderId="0" xfId="0" applyNumberFormat="1" applyFont="1" applyFill="1" applyBorder="1" applyAlignment="1" applyProtection="1">
      <alignment horizontal="right"/>
    </xf>
    <xf numFmtId="37" fontId="4" fillId="3" borderId="0" xfId="0" applyNumberFormat="1" applyFont="1" applyFill="1" applyBorder="1" applyAlignment="1" applyProtection="1">
      <alignment horizontal="left"/>
    </xf>
    <xf numFmtId="39" fontId="4" fillId="3" borderId="0" xfId="0" applyNumberFormat="1" applyFont="1" applyFill="1" applyBorder="1" applyProtection="1"/>
    <xf numFmtId="37" fontId="5" fillId="3" borderId="0" xfId="0" applyNumberFormat="1" applyFont="1" applyFill="1" applyBorder="1" applyProtection="1"/>
    <xf numFmtId="165" fontId="5" fillId="3" borderId="0" xfId="0" applyNumberFormat="1" applyFont="1" applyFill="1" applyBorder="1" applyAlignment="1" applyProtection="1">
      <alignment horizontal="left"/>
    </xf>
    <xf numFmtId="39" fontId="5" fillId="3" borderId="0" xfId="0" applyFont="1" applyFill="1" applyBorder="1" applyAlignment="1">
      <alignment horizontal="right"/>
    </xf>
    <xf numFmtId="39" fontId="4" fillId="0" borderId="0" xfId="0" quotePrefix="1" applyNumberFormat="1" applyFont="1" applyAlignment="1" applyProtection="1">
      <alignment horizontal="right"/>
    </xf>
    <xf numFmtId="39" fontId="9" fillId="3" borderId="0" xfId="0" applyNumberFormat="1" applyFont="1" applyFill="1" applyBorder="1" applyAlignment="1" applyProtection="1">
      <alignment horizontal="center"/>
    </xf>
    <xf numFmtId="39" fontId="9" fillId="3" borderId="0" xfId="0" applyNumberFormat="1" applyFont="1" applyFill="1" applyBorder="1" applyProtection="1"/>
    <xf numFmtId="170" fontId="9" fillId="0" borderId="0" xfId="0" applyNumberFormat="1" applyFont="1" applyProtection="1"/>
    <xf numFmtId="39" fontId="5" fillId="3" borderId="0" xfId="0" applyFont="1" applyFill="1" applyBorder="1" applyAlignment="1">
      <alignment horizontal="center"/>
    </xf>
    <xf numFmtId="37" fontId="5" fillId="3" borderId="0" xfId="0" applyNumberFormat="1" applyFont="1" applyFill="1" applyBorder="1" applyAlignment="1" applyProtection="1">
      <alignment horizontal="center"/>
    </xf>
    <xf numFmtId="165" fontId="4" fillId="3" borderId="0" xfId="0" applyNumberFormat="1" applyFont="1" applyFill="1" applyBorder="1" applyProtection="1"/>
    <xf numFmtId="165" fontId="5" fillId="3" borderId="0" xfId="0" applyNumberFormat="1" applyFont="1" applyFill="1" applyBorder="1" applyAlignment="1" applyProtection="1">
      <alignment horizontal="right"/>
    </xf>
    <xf numFmtId="37" fontId="5" fillId="3" borderId="0" xfId="0" applyNumberFormat="1" applyFont="1" applyFill="1" applyBorder="1" applyAlignment="1" applyProtection="1">
      <alignment horizontal="left"/>
    </xf>
    <xf numFmtId="39" fontId="5" fillId="3" borderId="0" xfId="0" applyNumberFormat="1" applyFont="1" applyFill="1" applyBorder="1" applyAlignment="1" applyProtection="1">
      <alignment horizontal="left"/>
    </xf>
    <xf numFmtId="169" fontId="5" fillId="3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39" fontId="10" fillId="0" borderId="2" xfId="0" applyFont="1" applyBorder="1"/>
    <xf numFmtId="39" fontId="10" fillId="0" borderId="1" xfId="0" applyFont="1" applyBorder="1"/>
    <xf numFmtId="39" fontId="10" fillId="0" borderId="3" xfId="0" applyNumberFormat="1" applyFont="1" applyBorder="1" applyProtection="1"/>
    <xf numFmtId="39" fontId="10" fillId="0" borderId="4" xfId="0" applyFont="1" applyBorder="1"/>
    <xf numFmtId="39" fontId="10" fillId="0" borderId="0" xfId="0" applyFont="1" applyBorder="1"/>
    <xf numFmtId="39" fontId="10" fillId="0" borderId="5" xfId="0" applyFont="1" applyBorder="1"/>
    <xf numFmtId="39" fontId="10" fillId="0" borderId="6" xfId="0" applyFont="1" applyBorder="1"/>
    <xf numFmtId="39" fontId="10" fillId="0" borderId="7" xfId="0" applyFont="1" applyBorder="1"/>
    <xf numFmtId="39" fontId="10" fillId="0" borderId="8" xfId="0" applyNumberFormat="1" applyFont="1" applyBorder="1" applyAlignment="1" applyProtection="1">
      <alignment horizontal="left"/>
    </xf>
    <xf numFmtId="39" fontId="4" fillId="0" borderId="0" xfId="0" applyNumberFormat="1" applyFont="1" applyBorder="1" applyAlignment="1" applyProtection="1">
      <alignment horizontal="left"/>
    </xf>
    <xf numFmtId="37" fontId="5" fillId="3" borderId="0" xfId="0" applyNumberFormat="1" applyFont="1" applyFill="1" applyBorder="1" applyAlignment="1" applyProtection="1">
      <alignment horizontal="right"/>
      <protection locked="0"/>
    </xf>
    <xf numFmtId="49" fontId="4" fillId="0" borderId="0" xfId="1" applyNumberFormat="1" applyFont="1" applyBorder="1" applyAlignment="1" applyProtection="1">
      <alignment horizontal="left" vertical="center"/>
    </xf>
    <xf numFmtId="172" fontId="4" fillId="0" borderId="0" xfId="1" applyNumberFormat="1" applyFont="1" applyBorder="1" applyAlignment="1" applyProtection="1">
      <alignment horizontal="left" vertical="center"/>
    </xf>
    <xf numFmtId="39" fontId="5" fillId="4" borderId="0" xfId="0" applyNumberFormat="1" applyFont="1" applyFill="1" applyBorder="1" applyAlignment="1" applyProtection="1">
      <alignment horizontal="left"/>
    </xf>
    <xf numFmtId="39" fontId="5" fillId="4" borderId="0" xfId="0" applyFont="1" applyFill="1" applyBorder="1"/>
    <xf numFmtId="39" fontId="5" fillId="4" borderId="0" xfId="0" applyNumberFormat="1" applyFont="1" applyFill="1" applyBorder="1" applyProtection="1"/>
    <xf numFmtId="164" fontId="5" fillId="4" borderId="0" xfId="0" applyNumberFormat="1" applyFont="1" applyFill="1" applyBorder="1" applyProtection="1"/>
    <xf numFmtId="164" fontId="4" fillId="0" borderId="0" xfId="0" applyNumberFormat="1" applyFont="1" applyBorder="1" applyProtection="1"/>
    <xf numFmtId="164" fontId="4" fillId="0" borderId="0" xfId="0" applyNumberFormat="1" applyFont="1" applyBorder="1" applyAlignment="1" applyProtection="1">
      <alignment horizontal="right"/>
    </xf>
    <xf numFmtId="37" fontId="5" fillId="3" borderId="0" xfId="0" applyNumberFormat="1" applyFont="1" applyFill="1" applyBorder="1" applyProtection="1">
      <protection locked="0"/>
    </xf>
    <xf numFmtId="37" fontId="4" fillId="0" borderId="0" xfId="0" applyNumberFormat="1" applyFont="1" applyBorder="1" applyProtection="1"/>
    <xf numFmtId="10" fontId="4" fillId="0" borderId="0" xfId="0" applyNumberFormat="1" applyFont="1" applyBorder="1" applyProtection="1"/>
    <xf numFmtId="39" fontId="10" fillId="4" borderId="0" xfId="0" applyFont="1" applyFill="1" applyBorder="1" applyAlignment="1">
      <alignment horizontal="right"/>
    </xf>
    <xf numFmtId="168" fontId="5" fillId="4" borderId="0" xfId="0" applyNumberFormat="1" applyFont="1" applyFill="1" applyBorder="1" applyProtection="1"/>
    <xf numFmtId="168" fontId="10" fillId="4" borderId="0" xfId="0" applyNumberFormat="1" applyFont="1" applyFill="1" applyBorder="1" applyProtection="1"/>
    <xf numFmtId="9" fontId="10" fillId="0" borderId="0" xfId="2" applyFont="1" applyBorder="1" applyAlignment="1">
      <alignment horizontal="center"/>
    </xf>
    <xf numFmtId="39" fontId="5" fillId="2" borderId="0" xfId="0" applyNumberFormat="1" applyFont="1" applyFill="1" applyBorder="1" applyProtection="1"/>
    <xf numFmtId="169" fontId="5" fillId="2" borderId="0" xfId="0" applyNumberFormat="1" applyFont="1" applyFill="1" applyBorder="1" applyProtection="1"/>
    <xf numFmtId="39" fontId="4" fillId="2" borderId="0" xfId="0" applyFont="1" applyFill="1" applyBorder="1"/>
    <xf numFmtId="39" fontId="5" fillId="2" borderId="0" xfId="0" applyNumberFormat="1" applyFont="1" applyFill="1" applyBorder="1" applyAlignment="1" applyProtection="1">
      <alignment horizontal="left"/>
    </xf>
    <xf numFmtId="39" fontId="5" fillId="2" borderId="0" xfId="0" applyFont="1" applyFill="1" applyBorder="1"/>
    <xf numFmtId="39" fontId="4" fillId="2" borderId="0" xfId="0" applyNumberFormat="1" applyFont="1" applyFill="1" applyAlignment="1" applyProtection="1">
      <alignment horizontal="left"/>
      <protection locked="0"/>
    </xf>
    <xf numFmtId="165" fontId="4" fillId="0" borderId="0" xfId="0" applyNumberFormat="1" applyFont="1" applyBorder="1" applyAlignment="1" applyProtection="1">
      <alignment horizontal="left"/>
      <protection locked="0"/>
    </xf>
    <xf numFmtId="39" fontId="4" fillId="0" borderId="0" xfId="0" applyFont="1" applyBorder="1" applyProtection="1">
      <protection locked="0"/>
    </xf>
    <xf numFmtId="2" fontId="5" fillId="0" borderId="0" xfId="0" applyNumberFormat="1" applyFont="1" applyAlignment="1" applyProtection="1">
      <alignment horizontal="right"/>
    </xf>
    <xf numFmtId="37" fontId="5" fillId="3" borderId="0" xfId="0" applyNumberFormat="1" applyFont="1" applyFill="1" applyAlignment="1" applyProtection="1">
      <alignment horizontal="center"/>
      <protection locked="0"/>
    </xf>
    <xf numFmtId="39" fontId="4" fillId="0" borderId="0" xfId="0" applyFont="1" applyProtection="1"/>
    <xf numFmtId="39" fontId="2" fillId="2" borderId="0" xfId="0" applyFont="1" applyFill="1" applyProtection="1">
      <protection locked="0"/>
    </xf>
    <xf numFmtId="173" fontId="2" fillId="0" borderId="0" xfId="0" applyNumberFormat="1" applyFont="1"/>
    <xf numFmtId="37" fontId="4" fillId="0" borderId="0" xfId="0" applyNumberFormat="1" applyFont="1" applyFill="1" applyProtection="1"/>
    <xf numFmtId="39" fontId="4" fillId="0" borderId="0" xfId="0" applyFont="1" applyFill="1" applyAlignment="1" applyProtection="1">
      <alignment horizontal="center"/>
    </xf>
    <xf numFmtId="39" fontId="11" fillId="0" borderId="2" xfId="0" applyFont="1" applyBorder="1"/>
    <xf numFmtId="39" fontId="11" fillId="0" borderId="1" xfId="0" applyFont="1" applyBorder="1"/>
    <xf numFmtId="39" fontId="11" fillId="0" borderId="3" xfId="0" applyFont="1" applyBorder="1"/>
    <xf numFmtId="39" fontId="11" fillId="0" borderId="6" xfId="0" applyFont="1" applyBorder="1"/>
    <xf numFmtId="39" fontId="11" fillId="0" borderId="7" xfId="0" applyFont="1" applyBorder="1"/>
    <xf numFmtId="39" fontId="11" fillId="0" borderId="10" xfId="0" applyFont="1" applyBorder="1"/>
    <xf numFmtId="173" fontId="4" fillId="0" borderId="0" xfId="0" applyNumberFormat="1" applyFont="1" applyProtection="1"/>
    <xf numFmtId="173" fontId="5" fillId="3" borderId="0" xfId="0" applyNumberFormat="1" applyFont="1" applyFill="1" applyProtection="1">
      <protection locked="0"/>
    </xf>
    <xf numFmtId="173" fontId="4" fillId="0" borderId="1" xfId="0" applyNumberFormat="1" applyFont="1" applyBorder="1" applyProtection="1"/>
    <xf numFmtId="14" fontId="4" fillId="2" borderId="0" xfId="0" applyNumberFormat="1" applyFont="1" applyFill="1" applyAlignment="1" applyProtection="1">
      <alignment horizontal="left"/>
    </xf>
  </cellXfs>
  <cellStyles count="3">
    <cellStyle name="Normal" xfId="0" builtinId="0"/>
    <cellStyle name="Normal_15_2" xfId="1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AA781"/>
  <sheetViews>
    <sheetView showGridLines="0" tabSelected="1" zoomScaleNormal="100" zoomScaleSheetLayoutView="75" workbookViewId="0">
      <pane ySplit="11340" topLeftCell="A95"/>
      <selection activeCell="I3" sqref="I3"/>
      <selection pane="bottomLeft" activeCell="A100" sqref="A100"/>
    </sheetView>
  </sheetViews>
  <sheetFormatPr defaultColWidth="12.625" defaultRowHeight="16.5" x14ac:dyDescent="0.25"/>
  <cols>
    <col min="1" max="1" width="32.5" style="1" customWidth="1"/>
    <col min="2" max="2" width="11.125" style="1" customWidth="1"/>
    <col min="3" max="3" width="17.875" style="1" customWidth="1"/>
    <col min="4" max="4" width="11" style="1" customWidth="1"/>
    <col min="5" max="5" width="10.625" style="1" customWidth="1"/>
    <col min="6" max="6" width="14.625" style="1" customWidth="1"/>
    <col min="7" max="7" width="19.25" style="1" customWidth="1"/>
    <col min="8" max="9" width="12.625" style="1" customWidth="1"/>
    <col min="10" max="10" width="8.625" style="1" customWidth="1"/>
    <col min="11" max="11" width="7.625" style="1" customWidth="1"/>
    <col min="12" max="12" width="11.625" style="1" customWidth="1"/>
    <col min="13" max="13" width="1.625" style="1" customWidth="1"/>
    <col min="14" max="14" width="10.625" style="1" customWidth="1"/>
    <col min="15" max="16" width="12.625" style="1"/>
    <col min="17" max="17" width="8.625" style="1" customWidth="1"/>
    <col min="18" max="18" width="12.625" style="1"/>
    <col min="19" max="19" width="6.625" style="1" customWidth="1"/>
    <col min="20" max="20" width="11.625" style="1" customWidth="1"/>
    <col min="21" max="21" width="1.625" style="1" customWidth="1"/>
    <col min="22" max="22" width="10.625" style="1" customWidth="1"/>
    <col min="23" max="23" width="7.625" style="1" customWidth="1"/>
    <col min="24" max="24" width="11.625" style="1" customWidth="1"/>
    <col min="25" max="25" width="2.625" style="1" customWidth="1"/>
    <col min="26" max="27" width="14.625" style="1" customWidth="1"/>
    <col min="28" max="28" width="2.625" style="1" customWidth="1"/>
    <col min="29" max="16384" width="12.625" style="1"/>
  </cols>
  <sheetData>
    <row r="1" spans="1:9" ht="27.75" customHeight="1" x14ac:dyDescent="0.25">
      <c r="A1" s="120" t="s">
        <v>0</v>
      </c>
      <c r="B1" s="61"/>
      <c r="C1" s="61"/>
      <c r="D1" s="61"/>
      <c r="E1" s="5"/>
      <c r="F1" s="5"/>
      <c r="G1" s="5"/>
      <c r="H1" s="5"/>
    </row>
    <row r="2" spans="1:9" ht="20.25" customHeight="1" x14ac:dyDescent="0.25">
      <c r="A2" s="120" t="s">
        <v>128</v>
      </c>
      <c r="B2" s="6" t="s">
        <v>129</v>
      </c>
      <c r="C2" s="126"/>
      <c r="D2" s="61"/>
      <c r="E2" s="7"/>
      <c r="F2" s="5"/>
      <c r="G2" s="139">
        <v>42131</v>
      </c>
      <c r="H2" s="8"/>
    </row>
    <row r="3" spans="1:9" ht="24" customHeight="1" x14ac:dyDescent="0.25">
      <c r="A3" s="62" t="s">
        <v>59</v>
      </c>
      <c r="B3" s="63"/>
      <c r="C3" s="63"/>
      <c r="D3" s="63"/>
      <c r="E3" s="63"/>
      <c r="F3" s="63" t="s">
        <v>71</v>
      </c>
      <c r="G3" s="64"/>
      <c r="H3" s="63"/>
    </row>
    <row r="4" spans="1:9" x14ac:dyDescent="0.25">
      <c r="A4" s="9"/>
      <c r="B4" s="10"/>
      <c r="C4" s="10"/>
      <c r="D4" s="10"/>
      <c r="E4" s="10"/>
      <c r="F4" s="65"/>
      <c r="G4" s="66"/>
      <c r="H4" s="10"/>
    </row>
    <row r="5" spans="1:9" x14ac:dyDescent="0.25">
      <c r="A5" s="67" t="s">
        <v>68</v>
      </c>
      <c r="B5" s="68" t="s">
        <v>1</v>
      </c>
      <c r="C5" s="69" t="s">
        <v>2</v>
      </c>
      <c r="D5" s="68" t="s">
        <v>3</v>
      </c>
      <c r="E5" s="68" t="s">
        <v>4</v>
      </c>
      <c r="F5" s="68" t="s">
        <v>5</v>
      </c>
      <c r="G5" s="69" t="s">
        <v>6</v>
      </c>
      <c r="H5" s="78" t="s">
        <v>79</v>
      </c>
      <c r="I5" s="1" t="s">
        <v>87</v>
      </c>
    </row>
    <row r="6" spans="1:9" x14ac:dyDescent="0.25">
      <c r="A6" s="67"/>
      <c r="B6" s="68" t="s">
        <v>7</v>
      </c>
      <c r="C6" s="68" t="s">
        <v>8</v>
      </c>
      <c r="D6" s="68" t="s">
        <v>7</v>
      </c>
      <c r="E6" s="68" t="s">
        <v>7</v>
      </c>
      <c r="F6" s="68" t="s">
        <v>9</v>
      </c>
      <c r="G6" s="69" t="s">
        <v>10</v>
      </c>
      <c r="H6" s="79"/>
      <c r="I6" s="1" t="s">
        <v>88</v>
      </c>
    </row>
    <row r="7" spans="1:9" x14ac:dyDescent="0.25">
      <c r="A7" s="11" t="s">
        <v>93</v>
      </c>
      <c r="B7" s="124">
        <v>74</v>
      </c>
      <c r="C7" s="124">
        <v>2</v>
      </c>
      <c r="D7" s="13">
        <f t="shared" ref="D7:D12" si="0">E7</f>
        <v>148</v>
      </c>
      <c r="E7" s="13">
        <f t="shared" ref="E7:E12" si="1">B7*C7</f>
        <v>148</v>
      </c>
      <c r="F7" s="137">
        <v>450000</v>
      </c>
      <c r="G7" s="136">
        <f t="shared" ref="G7:G26" si="2">C7*F7</f>
        <v>900000</v>
      </c>
      <c r="H7" s="80">
        <f t="shared" ref="H7:H26" si="3">+IF(F7&lt;1,0,G7/E7)</f>
        <v>6081.0810810810808</v>
      </c>
      <c r="I7" s="127">
        <f t="shared" ref="I7:I17" si="4">+(G7/E7)/C30</f>
        <v>3.523875272982871E-2</v>
      </c>
    </row>
    <row r="8" spans="1:9" x14ac:dyDescent="0.25">
      <c r="A8" s="11" t="s">
        <v>94</v>
      </c>
      <c r="B8" s="124">
        <v>74</v>
      </c>
      <c r="C8" s="124">
        <v>2</v>
      </c>
      <c r="D8" s="13">
        <f t="shared" si="0"/>
        <v>148</v>
      </c>
      <c r="E8" s="13">
        <f t="shared" si="1"/>
        <v>148</v>
      </c>
      <c r="F8" s="137">
        <v>270000</v>
      </c>
      <c r="G8" s="136">
        <f t="shared" si="2"/>
        <v>540000</v>
      </c>
      <c r="H8" s="80">
        <f t="shared" si="3"/>
        <v>3648.6486486486488</v>
      </c>
      <c r="I8" s="127">
        <f t="shared" si="4"/>
        <v>2.1143251637897226E-2</v>
      </c>
    </row>
    <row r="9" spans="1:9" x14ac:dyDescent="0.25">
      <c r="A9" s="11" t="s">
        <v>95</v>
      </c>
      <c r="B9" s="124">
        <v>62</v>
      </c>
      <c r="C9" s="124">
        <v>5</v>
      </c>
      <c r="D9" s="13">
        <f t="shared" si="0"/>
        <v>310</v>
      </c>
      <c r="E9" s="13">
        <f t="shared" si="1"/>
        <v>310</v>
      </c>
      <c r="F9" s="137">
        <v>340000</v>
      </c>
      <c r="G9" s="136">
        <f t="shared" si="2"/>
        <v>1700000</v>
      </c>
      <c r="H9" s="80">
        <f t="shared" si="3"/>
        <v>5483.8709677419356</v>
      </c>
      <c r="I9" s="127">
        <f t="shared" si="4"/>
        <v>1.5965619447251472E-2</v>
      </c>
    </row>
    <row r="10" spans="1:9" x14ac:dyDescent="0.25">
      <c r="A10" s="11" t="s">
        <v>96</v>
      </c>
      <c r="B10" s="124">
        <v>62</v>
      </c>
      <c r="C10" s="124">
        <v>5</v>
      </c>
      <c r="D10" s="13">
        <f t="shared" si="0"/>
        <v>310</v>
      </c>
      <c r="E10" s="13">
        <f t="shared" si="1"/>
        <v>310</v>
      </c>
      <c r="F10" s="137">
        <v>204000</v>
      </c>
      <c r="G10" s="136">
        <f t="shared" si="2"/>
        <v>1020000</v>
      </c>
      <c r="H10" s="80">
        <f t="shared" si="3"/>
        <v>3290.3225806451615</v>
      </c>
      <c r="I10" s="127">
        <f t="shared" si="4"/>
        <v>9.579371668350883E-3</v>
      </c>
    </row>
    <row r="11" spans="1:9" x14ac:dyDescent="0.25">
      <c r="A11" s="11" t="s">
        <v>97</v>
      </c>
      <c r="B11" s="124">
        <v>60</v>
      </c>
      <c r="C11" s="124">
        <v>5</v>
      </c>
      <c r="D11" s="13">
        <f t="shared" si="0"/>
        <v>300</v>
      </c>
      <c r="E11" s="13">
        <f t="shared" si="1"/>
        <v>300</v>
      </c>
      <c r="F11" s="137">
        <v>340000</v>
      </c>
      <c r="G11" s="136">
        <f t="shared" si="2"/>
        <v>1700000</v>
      </c>
      <c r="H11" s="80">
        <f t="shared" si="3"/>
        <v>5666.666666666667</v>
      </c>
      <c r="I11" s="127">
        <f t="shared" si="4"/>
        <v>1.7047733654231852E-2</v>
      </c>
    </row>
    <row r="12" spans="1:9" x14ac:dyDescent="0.25">
      <c r="A12" s="11" t="s">
        <v>98</v>
      </c>
      <c r="B12" s="124">
        <v>60</v>
      </c>
      <c r="C12" s="124">
        <v>5</v>
      </c>
      <c r="D12" s="13">
        <f t="shared" si="0"/>
        <v>300</v>
      </c>
      <c r="E12" s="13">
        <f t="shared" si="1"/>
        <v>300</v>
      </c>
      <c r="F12" s="137">
        <v>204000</v>
      </c>
      <c r="G12" s="136">
        <f t="shared" si="2"/>
        <v>1020000</v>
      </c>
      <c r="H12" s="80">
        <f t="shared" si="3"/>
        <v>3400</v>
      </c>
      <c r="I12" s="127">
        <f t="shared" si="4"/>
        <v>1.022864019253911E-2</v>
      </c>
    </row>
    <row r="13" spans="1:9" x14ac:dyDescent="0.25">
      <c r="A13" s="11" t="s">
        <v>99</v>
      </c>
      <c r="B13" s="124">
        <v>78</v>
      </c>
      <c r="C13" s="124">
        <v>1</v>
      </c>
      <c r="D13" s="13">
        <f t="shared" ref="D13:D26" si="5">C13*B13</f>
        <v>78</v>
      </c>
      <c r="E13" s="13">
        <f t="shared" ref="E13:E26" si="6">D13*1.2</f>
        <v>93.6</v>
      </c>
      <c r="F13" s="137">
        <v>450000</v>
      </c>
      <c r="G13" s="136">
        <f t="shared" si="2"/>
        <v>450000</v>
      </c>
      <c r="H13" s="80">
        <f t="shared" si="3"/>
        <v>4807.6923076923076</v>
      </c>
      <c r="I13" s="127">
        <f t="shared" si="4"/>
        <v>4.4051658710584696E-2</v>
      </c>
    </row>
    <row r="14" spans="1:9" x14ac:dyDescent="0.25">
      <c r="A14" s="11" t="s">
        <v>100</v>
      </c>
      <c r="B14" s="124">
        <v>78</v>
      </c>
      <c r="C14" s="124">
        <v>1</v>
      </c>
      <c r="D14" s="13">
        <f t="shared" si="5"/>
        <v>78</v>
      </c>
      <c r="E14" s="13">
        <f t="shared" si="6"/>
        <v>93.6</v>
      </c>
      <c r="F14" s="137">
        <v>270000</v>
      </c>
      <c r="G14" s="136">
        <f t="shared" si="2"/>
        <v>270000</v>
      </c>
      <c r="H14" s="80">
        <f t="shared" si="3"/>
        <v>2884.6153846153848</v>
      </c>
      <c r="I14" s="127">
        <f t="shared" si="4"/>
        <v>2.6430995226350819E-2</v>
      </c>
    </row>
    <row r="15" spans="1:9" x14ac:dyDescent="0.25">
      <c r="A15" s="11" t="s">
        <v>101</v>
      </c>
      <c r="B15" s="124">
        <v>38</v>
      </c>
      <c r="C15" s="124">
        <v>7</v>
      </c>
      <c r="D15" s="13">
        <f t="shared" si="5"/>
        <v>266</v>
      </c>
      <c r="E15" s="13">
        <f t="shared" si="6"/>
        <v>319.2</v>
      </c>
      <c r="F15" s="137">
        <v>450000</v>
      </c>
      <c r="G15" s="136">
        <f t="shared" si="2"/>
        <v>3150000</v>
      </c>
      <c r="H15" s="80">
        <f t="shared" si="3"/>
        <v>9868.4210526315801</v>
      </c>
      <c r="I15" s="127">
        <f t="shared" si="4"/>
        <v>2.6514670715789203E-2</v>
      </c>
    </row>
    <row r="16" spans="1:9" x14ac:dyDescent="0.25">
      <c r="A16" s="11" t="s">
        <v>102</v>
      </c>
      <c r="B16" s="124">
        <v>38</v>
      </c>
      <c r="C16" s="124">
        <v>7</v>
      </c>
      <c r="D16" s="13">
        <f t="shared" si="5"/>
        <v>266</v>
      </c>
      <c r="E16" s="13">
        <f t="shared" si="6"/>
        <v>319.2</v>
      </c>
      <c r="F16" s="137">
        <v>270000</v>
      </c>
      <c r="G16" s="136">
        <f t="shared" si="2"/>
        <v>1890000</v>
      </c>
      <c r="H16" s="80">
        <f t="shared" si="3"/>
        <v>5921.0526315789475</v>
      </c>
      <c r="I16" s="127">
        <f t="shared" si="4"/>
        <v>1.5908802429473522E-2</v>
      </c>
    </row>
    <row r="17" spans="1:27" x14ac:dyDescent="0.25">
      <c r="A17" s="11" t="s">
        <v>103</v>
      </c>
      <c r="B17" s="124">
        <v>58</v>
      </c>
      <c r="C17" s="124">
        <v>2</v>
      </c>
      <c r="D17" s="13">
        <f t="shared" si="5"/>
        <v>116</v>
      </c>
      <c r="E17" s="13">
        <f t="shared" si="6"/>
        <v>139.19999999999999</v>
      </c>
      <c r="F17" s="137">
        <v>340000</v>
      </c>
      <c r="G17" s="136">
        <f t="shared" si="2"/>
        <v>680000</v>
      </c>
      <c r="H17" s="80">
        <f t="shared" si="3"/>
        <v>4885.0574712643684</v>
      </c>
      <c r="I17" s="127">
        <f t="shared" si="4"/>
        <v>3.1673108008011021E-2</v>
      </c>
    </row>
    <row r="18" spans="1:27" x14ac:dyDescent="0.25">
      <c r="A18" s="11" t="s">
        <v>104</v>
      </c>
      <c r="B18" s="124">
        <v>58</v>
      </c>
      <c r="C18" s="124">
        <v>2</v>
      </c>
      <c r="D18" s="13">
        <f t="shared" si="5"/>
        <v>116</v>
      </c>
      <c r="E18" s="13">
        <f t="shared" si="6"/>
        <v>139.19999999999999</v>
      </c>
      <c r="F18" s="137">
        <v>204000</v>
      </c>
      <c r="G18" s="136">
        <f t="shared" si="2"/>
        <v>408000</v>
      </c>
      <c r="H18" s="80">
        <f t="shared" si="3"/>
        <v>2931.0344827586209</v>
      </c>
      <c r="I18" s="127">
        <f t="shared" ref="I18" si="7">+(G18/E18)/C41</f>
        <v>1.9003864804806612E-2</v>
      </c>
    </row>
    <row r="19" spans="1:27" x14ac:dyDescent="0.25">
      <c r="A19" s="11" t="s">
        <v>105</v>
      </c>
      <c r="B19" s="124">
        <v>79</v>
      </c>
      <c r="C19" s="124">
        <v>3</v>
      </c>
      <c r="D19" s="13">
        <f t="shared" si="5"/>
        <v>237</v>
      </c>
      <c r="E19" s="13">
        <f t="shared" si="6"/>
        <v>284.39999999999998</v>
      </c>
      <c r="F19" s="137">
        <v>450000</v>
      </c>
      <c r="G19" s="136">
        <f t="shared" si="2"/>
        <v>1350000</v>
      </c>
      <c r="H19" s="80">
        <f t="shared" si="3"/>
        <v>4746.835443037975</v>
      </c>
      <c r="I19" s="127">
        <f t="shared" ref="I19:I26" si="8">+(G19/E19)/C50</f>
        <v>1.5993311898917599E-3</v>
      </c>
    </row>
    <row r="20" spans="1:27" x14ac:dyDescent="0.25">
      <c r="A20" s="11" t="s">
        <v>106</v>
      </c>
      <c r="B20" s="124">
        <v>79</v>
      </c>
      <c r="C20" s="124">
        <v>3</v>
      </c>
      <c r="D20" s="13">
        <f t="shared" si="5"/>
        <v>237</v>
      </c>
      <c r="E20" s="13">
        <f t="shared" si="6"/>
        <v>284.39999999999998</v>
      </c>
      <c r="F20" s="137">
        <v>270000</v>
      </c>
      <c r="G20" s="136">
        <f t="shared" si="2"/>
        <v>810000</v>
      </c>
      <c r="H20" s="80">
        <f t="shared" si="3"/>
        <v>2848.1012658227851</v>
      </c>
      <c r="I20" s="127" t="e">
        <f t="shared" si="8"/>
        <v>#DIV/0!</v>
      </c>
    </row>
    <row r="21" spans="1:27" x14ac:dyDescent="0.25">
      <c r="A21" s="11" t="s">
        <v>107</v>
      </c>
      <c r="B21" s="124">
        <v>61</v>
      </c>
      <c r="C21" s="124">
        <v>7</v>
      </c>
      <c r="D21" s="13">
        <f t="shared" si="5"/>
        <v>427</v>
      </c>
      <c r="E21" s="13">
        <f t="shared" si="6"/>
        <v>512.4</v>
      </c>
      <c r="F21" s="137">
        <v>450000</v>
      </c>
      <c r="G21" s="136">
        <f t="shared" si="2"/>
        <v>3150000</v>
      </c>
      <c r="H21" s="80">
        <f t="shared" si="3"/>
        <v>6147.5409836065573</v>
      </c>
      <c r="I21" s="127" t="e">
        <f t="shared" si="8"/>
        <v>#DIV/0!</v>
      </c>
    </row>
    <row r="22" spans="1:27" x14ac:dyDescent="0.25">
      <c r="A22" s="11" t="s">
        <v>108</v>
      </c>
      <c r="B22" s="124">
        <v>61</v>
      </c>
      <c r="C22" s="124">
        <v>7</v>
      </c>
      <c r="D22" s="13">
        <f t="shared" si="5"/>
        <v>427</v>
      </c>
      <c r="E22" s="13">
        <f t="shared" si="6"/>
        <v>512.4</v>
      </c>
      <c r="F22" s="137">
        <v>270000</v>
      </c>
      <c r="G22" s="136">
        <f t="shared" si="2"/>
        <v>1890000</v>
      </c>
      <c r="H22" s="80">
        <f t="shared" si="3"/>
        <v>3688.5245901639346</v>
      </c>
      <c r="I22" s="127" t="e">
        <f t="shared" si="8"/>
        <v>#DIV/0!</v>
      </c>
    </row>
    <row r="23" spans="1:27" x14ac:dyDescent="0.25">
      <c r="A23" s="11" t="s">
        <v>109</v>
      </c>
      <c r="B23" s="124">
        <v>70</v>
      </c>
      <c r="C23" s="124">
        <v>2</v>
      </c>
      <c r="D23" s="13">
        <f t="shared" si="5"/>
        <v>140</v>
      </c>
      <c r="E23" s="13">
        <f t="shared" si="6"/>
        <v>168</v>
      </c>
      <c r="F23" s="137">
        <v>450000</v>
      </c>
      <c r="G23" s="136">
        <f t="shared" si="2"/>
        <v>900000</v>
      </c>
      <c r="H23" s="80">
        <f t="shared" si="3"/>
        <v>5357.1428571428569</v>
      </c>
      <c r="I23" s="127">
        <f t="shared" si="8"/>
        <v>54.112554112554108</v>
      </c>
    </row>
    <row r="24" spans="1:27" x14ac:dyDescent="0.25">
      <c r="A24" s="11" t="s">
        <v>110</v>
      </c>
      <c r="B24" s="124">
        <v>70</v>
      </c>
      <c r="C24" s="124">
        <v>2</v>
      </c>
      <c r="D24" s="13">
        <f t="shared" si="5"/>
        <v>140</v>
      </c>
      <c r="E24" s="13">
        <f t="shared" si="6"/>
        <v>168</v>
      </c>
      <c r="F24" s="137">
        <v>270000</v>
      </c>
      <c r="G24" s="136">
        <f t="shared" si="2"/>
        <v>540000</v>
      </c>
      <c r="H24" s="80">
        <f t="shared" si="3"/>
        <v>3214.2857142857142</v>
      </c>
      <c r="I24" s="127">
        <f t="shared" si="8"/>
        <v>32.467532467532465</v>
      </c>
    </row>
    <row r="25" spans="1:27" x14ac:dyDescent="0.25">
      <c r="A25" s="11" t="s">
        <v>111</v>
      </c>
      <c r="B25" s="124">
        <v>87</v>
      </c>
      <c r="C25" s="124">
        <v>2</v>
      </c>
      <c r="D25" s="13">
        <f t="shared" si="5"/>
        <v>174</v>
      </c>
      <c r="E25" s="13">
        <f t="shared" si="6"/>
        <v>208.79999999999998</v>
      </c>
      <c r="F25" s="137">
        <v>650000</v>
      </c>
      <c r="G25" s="136">
        <f t="shared" si="2"/>
        <v>1300000</v>
      </c>
      <c r="H25" s="80">
        <f t="shared" si="3"/>
        <v>6226.0536398467439</v>
      </c>
      <c r="I25" s="127">
        <f t="shared" si="8"/>
        <v>62.889430705522663</v>
      </c>
    </row>
    <row r="26" spans="1:27" x14ac:dyDescent="0.25">
      <c r="A26" s="11" t="s">
        <v>112</v>
      </c>
      <c r="B26" s="124">
        <v>87</v>
      </c>
      <c r="C26" s="124">
        <v>2</v>
      </c>
      <c r="D26" s="13">
        <f t="shared" si="5"/>
        <v>174</v>
      </c>
      <c r="E26" s="13">
        <f t="shared" si="6"/>
        <v>208.79999999999998</v>
      </c>
      <c r="F26" s="137">
        <v>390000</v>
      </c>
      <c r="G26" s="136">
        <f t="shared" si="2"/>
        <v>780000</v>
      </c>
      <c r="H26" s="80">
        <f t="shared" si="3"/>
        <v>3735.6321839080465</v>
      </c>
      <c r="I26" s="127">
        <f t="shared" si="8"/>
        <v>20.753512132822479</v>
      </c>
    </row>
    <row r="27" spans="1:27" x14ac:dyDescent="0.25">
      <c r="A27" s="125" t="s">
        <v>90</v>
      </c>
      <c r="B27" s="128"/>
      <c r="C27" s="129">
        <f>SUM(C7:C26)</f>
        <v>72</v>
      </c>
      <c r="D27" s="16"/>
      <c r="E27" s="17" t="s">
        <v>56</v>
      </c>
      <c r="F27" s="16"/>
      <c r="G27" s="18">
        <f>SUM(G7:G18)</f>
        <v>13728000</v>
      </c>
      <c r="H27" s="19"/>
    </row>
    <row r="28" spans="1:27" ht="21" customHeight="1" x14ac:dyDescent="0.25">
      <c r="A28" s="9" t="s">
        <v>60</v>
      </c>
      <c r="B28" s="10"/>
      <c r="C28" s="71"/>
      <c r="D28" s="72"/>
      <c r="E28" s="10"/>
      <c r="F28" s="10"/>
      <c r="G28" s="73"/>
      <c r="H28" s="10"/>
    </row>
    <row r="29" spans="1:27" x14ac:dyDescent="0.25">
      <c r="A29" s="67" t="s">
        <v>68</v>
      </c>
      <c r="B29" s="74" t="s">
        <v>67</v>
      </c>
      <c r="C29" s="75" t="s">
        <v>57</v>
      </c>
      <c r="D29" s="76"/>
      <c r="E29" s="67"/>
      <c r="F29" s="67"/>
      <c r="G29" s="70"/>
      <c r="H29" s="10"/>
    </row>
    <row r="30" spans="1:27" x14ac:dyDescent="0.25">
      <c r="A30" s="11" t="s">
        <v>113</v>
      </c>
      <c r="B30" s="137">
        <v>1166</v>
      </c>
      <c r="C30" s="136">
        <f t="shared" ref="C30:C40" si="9">B30*E7</f>
        <v>172568</v>
      </c>
      <c r="D30" s="16"/>
      <c r="E30" s="16"/>
      <c r="F30" s="16"/>
      <c r="G30" s="20"/>
      <c r="H30" s="16"/>
      <c r="AA30" s="2"/>
    </row>
    <row r="31" spans="1:27" x14ac:dyDescent="0.25">
      <c r="A31" s="11" t="s">
        <v>94</v>
      </c>
      <c r="B31" s="137">
        <v>1166</v>
      </c>
      <c r="C31" s="136">
        <f t="shared" si="9"/>
        <v>172568</v>
      </c>
      <c r="D31" s="16"/>
      <c r="E31" s="16"/>
      <c r="F31" s="16"/>
      <c r="G31" s="20"/>
      <c r="H31" s="16"/>
    </row>
    <row r="32" spans="1:27" x14ac:dyDescent="0.25">
      <c r="A32" s="11" t="s">
        <v>114</v>
      </c>
      <c r="B32" s="137">
        <v>1108</v>
      </c>
      <c r="C32" s="136">
        <f t="shared" si="9"/>
        <v>343480</v>
      </c>
      <c r="D32" s="16"/>
      <c r="E32" s="16"/>
      <c r="F32" s="16"/>
      <c r="G32" s="20"/>
      <c r="H32" s="16"/>
    </row>
    <row r="33" spans="1:8" x14ac:dyDescent="0.25">
      <c r="A33" s="11" t="s">
        <v>96</v>
      </c>
      <c r="B33" s="137">
        <v>1108</v>
      </c>
      <c r="C33" s="136">
        <f t="shared" si="9"/>
        <v>343480</v>
      </c>
      <c r="D33" s="16"/>
      <c r="E33" s="16"/>
      <c r="F33" s="16"/>
      <c r="G33" s="20"/>
      <c r="H33" s="16"/>
    </row>
    <row r="34" spans="1:8" x14ac:dyDescent="0.25">
      <c r="A34" s="11" t="s">
        <v>115</v>
      </c>
      <c r="B34" s="137">
        <v>1108</v>
      </c>
      <c r="C34" s="136">
        <f t="shared" si="9"/>
        <v>332400</v>
      </c>
      <c r="D34" s="16"/>
      <c r="E34" s="16"/>
      <c r="F34" s="16"/>
      <c r="G34" s="20"/>
      <c r="H34" s="16"/>
    </row>
    <row r="35" spans="1:8" x14ac:dyDescent="0.25">
      <c r="A35" s="11" t="s">
        <v>98</v>
      </c>
      <c r="B35" s="137">
        <v>1108</v>
      </c>
      <c r="C35" s="136">
        <f t="shared" si="9"/>
        <v>332400</v>
      </c>
      <c r="D35" s="16"/>
      <c r="E35" s="16"/>
      <c r="F35" s="16"/>
      <c r="G35" s="20"/>
      <c r="H35" s="16"/>
    </row>
    <row r="36" spans="1:8" x14ac:dyDescent="0.25">
      <c r="A36" s="11" t="s">
        <v>99</v>
      </c>
      <c r="B36" s="137">
        <v>1166</v>
      </c>
      <c r="C36" s="136">
        <f t="shared" si="9"/>
        <v>109137.59999999999</v>
      </c>
      <c r="D36" s="16"/>
      <c r="E36" s="16"/>
      <c r="F36" s="16"/>
      <c r="G36" s="20"/>
      <c r="H36" s="16"/>
    </row>
    <row r="37" spans="1:8" x14ac:dyDescent="0.25">
      <c r="A37" s="11" t="s">
        <v>100</v>
      </c>
      <c r="B37" s="137">
        <v>1166</v>
      </c>
      <c r="C37" s="136">
        <f t="shared" si="9"/>
        <v>109137.59999999999</v>
      </c>
      <c r="D37" s="21"/>
      <c r="E37" s="21"/>
      <c r="F37" s="21"/>
      <c r="G37" s="22"/>
      <c r="H37" s="21"/>
    </row>
    <row r="38" spans="1:8" x14ac:dyDescent="0.25">
      <c r="A38" s="11" t="s">
        <v>101</v>
      </c>
      <c r="B38" s="137">
        <v>1166</v>
      </c>
      <c r="C38" s="136">
        <f t="shared" si="9"/>
        <v>372187.2</v>
      </c>
      <c r="D38" s="21"/>
      <c r="E38" s="23" t="s">
        <v>81</v>
      </c>
      <c r="F38" s="24"/>
      <c r="G38" s="25"/>
      <c r="H38" s="21"/>
    </row>
    <row r="39" spans="1:8" x14ac:dyDescent="0.25">
      <c r="A39" s="11" t="s">
        <v>102</v>
      </c>
      <c r="B39" s="137">
        <v>1166</v>
      </c>
      <c r="C39" s="136">
        <f t="shared" si="9"/>
        <v>372187.2</v>
      </c>
      <c r="D39" s="21"/>
      <c r="E39" s="26" t="s">
        <v>80</v>
      </c>
      <c r="F39" s="27"/>
      <c r="G39" s="28"/>
      <c r="H39" s="21"/>
    </row>
    <row r="40" spans="1:8" x14ac:dyDescent="0.25">
      <c r="A40" s="11" t="s">
        <v>103</v>
      </c>
      <c r="B40" s="137">
        <v>1108</v>
      </c>
      <c r="C40" s="136">
        <f t="shared" si="9"/>
        <v>154233.59999999998</v>
      </c>
      <c r="D40" s="21"/>
      <c r="E40" s="29"/>
      <c r="F40" s="30"/>
      <c r="G40" s="31">
        <f>IF(C50&lt;1,0,G27/C50)</f>
        <v>4.6253169797650457</v>
      </c>
      <c r="H40" s="21"/>
    </row>
    <row r="41" spans="1:8" x14ac:dyDescent="0.25">
      <c r="A41" s="11" t="s">
        <v>104</v>
      </c>
      <c r="B41" s="137">
        <v>1108</v>
      </c>
      <c r="C41" s="136">
        <f t="shared" ref="C41:C49" si="10">B41*E18</f>
        <v>154233.59999999998</v>
      </c>
      <c r="D41" s="21"/>
      <c r="E41" s="21"/>
      <c r="F41" s="21"/>
      <c r="G41" s="22"/>
      <c r="H41" s="21"/>
    </row>
    <row r="42" spans="1:8" x14ac:dyDescent="0.25">
      <c r="A42" s="11" t="s">
        <v>105</v>
      </c>
      <c r="B42" s="137">
        <v>1166</v>
      </c>
      <c r="C42" s="136">
        <f t="shared" si="10"/>
        <v>331610.39999999997</v>
      </c>
      <c r="D42" s="21"/>
      <c r="E42" s="21"/>
      <c r="F42" s="21"/>
      <c r="G42" s="22"/>
      <c r="H42" s="21"/>
    </row>
    <row r="43" spans="1:8" x14ac:dyDescent="0.25">
      <c r="A43" s="11" t="s">
        <v>106</v>
      </c>
      <c r="B43" s="137">
        <v>1166</v>
      </c>
      <c r="C43" s="136">
        <f t="shared" si="10"/>
        <v>331610.39999999997</v>
      </c>
      <c r="D43" s="21"/>
      <c r="E43" s="21"/>
      <c r="F43" s="21"/>
      <c r="G43" s="22"/>
      <c r="H43" s="21"/>
    </row>
    <row r="44" spans="1:8" x14ac:dyDescent="0.25">
      <c r="A44" s="11" t="s">
        <v>107</v>
      </c>
      <c r="B44" s="137">
        <v>1166</v>
      </c>
      <c r="C44" s="136">
        <f t="shared" si="10"/>
        <v>597458.4</v>
      </c>
      <c r="D44" s="21"/>
      <c r="E44" s="21"/>
      <c r="F44" s="21"/>
      <c r="G44" s="22"/>
      <c r="H44" s="21"/>
    </row>
    <row r="45" spans="1:8" x14ac:dyDescent="0.25">
      <c r="A45" s="11" t="s">
        <v>108</v>
      </c>
      <c r="B45" s="137">
        <v>1166</v>
      </c>
      <c r="C45" s="136">
        <f t="shared" si="10"/>
        <v>597458.4</v>
      </c>
      <c r="D45" s="21"/>
      <c r="E45" s="21"/>
      <c r="F45" s="21"/>
      <c r="G45" s="22"/>
      <c r="H45" s="21"/>
    </row>
    <row r="46" spans="1:8" x14ac:dyDescent="0.25">
      <c r="A46" s="11" t="s">
        <v>116</v>
      </c>
      <c r="B46" s="137">
        <v>1166</v>
      </c>
      <c r="C46" s="136">
        <f t="shared" si="10"/>
        <v>195888</v>
      </c>
      <c r="D46" s="21"/>
      <c r="E46" s="21"/>
      <c r="F46" s="21"/>
      <c r="G46" s="22"/>
      <c r="H46" s="21"/>
    </row>
    <row r="47" spans="1:8" x14ac:dyDescent="0.25">
      <c r="A47" s="11" t="s">
        <v>110</v>
      </c>
      <c r="B47" s="137">
        <v>1166</v>
      </c>
      <c r="C47" s="136">
        <f t="shared" si="10"/>
        <v>195888</v>
      </c>
      <c r="D47" s="21"/>
      <c r="E47" s="21"/>
      <c r="F47" s="21"/>
      <c r="G47" s="22"/>
      <c r="H47" s="21"/>
    </row>
    <row r="48" spans="1:8" x14ac:dyDescent="0.25">
      <c r="A48" s="11" t="s">
        <v>111</v>
      </c>
      <c r="B48" s="137">
        <v>1225</v>
      </c>
      <c r="C48" s="136">
        <f t="shared" si="10"/>
        <v>255779.99999999997</v>
      </c>
      <c r="D48" s="21"/>
      <c r="E48" s="21"/>
      <c r="F48" s="21"/>
      <c r="G48" s="22"/>
      <c r="H48" s="21"/>
    </row>
    <row r="49" spans="1:8" x14ac:dyDescent="0.25">
      <c r="A49" s="11" t="s">
        <v>112</v>
      </c>
      <c r="B49" s="137">
        <v>1225</v>
      </c>
      <c r="C49" s="136">
        <f t="shared" si="10"/>
        <v>255779.99999999997</v>
      </c>
      <c r="D49" s="21"/>
      <c r="E49" s="21"/>
      <c r="F49" s="21"/>
      <c r="G49" s="22"/>
      <c r="H49" s="21"/>
    </row>
    <row r="50" spans="1:8" x14ac:dyDescent="0.25">
      <c r="A50" s="17" t="s">
        <v>13</v>
      </c>
      <c r="B50" s="136"/>
      <c r="C50" s="138">
        <f>SUM(C30:C41)</f>
        <v>2968012.8000000007</v>
      </c>
      <c r="D50" s="16"/>
      <c r="E50" s="16"/>
      <c r="F50" s="16"/>
      <c r="G50" s="20"/>
      <c r="H50" s="16"/>
    </row>
    <row r="51" spans="1:8" ht="24.75" customHeight="1" x14ac:dyDescent="0.25">
      <c r="A51" s="66" t="s">
        <v>61</v>
      </c>
      <c r="B51" s="10"/>
      <c r="C51" s="10"/>
      <c r="D51" s="10"/>
      <c r="E51" s="10"/>
      <c r="F51" s="10"/>
      <c r="G51" s="10"/>
      <c r="H51" s="10"/>
    </row>
    <row r="52" spans="1:8" x14ac:dyDescent="0.25">
      <c r="A52" s="81" t="s">
        <v>70</v>
      </c>
      <c r="B52" s="82" t="s">
        <v>3</v>
      </c>
      <c r="C52" s="68" t="s">
        <v>4</v>
      </c>
      <c r="D52" s="68" t="s">
        <v>14</v>
      </c>
      <c r="E52" s="69" t="s">
        <v>15</v>
      </c>
      <c r="F52" s="69" t="s">
        <v>16</v>
      </c>
      <c r="G52" s="69" t="s">
        <v>6</v>
      </c>
      <c r="H52" s="83"/>
    </row>
    <row r="53" spans="1:8" x14ac:dyDescent="0.25">
      <c r="A53" s="68"/>
      <c r="B53" s="82" t="s">
        <v>17</v>
      </c>
      <c r="C53" s="69" t="s">
        <v>17</v>
      </c>
      <c r="D53" s="69" t="s">
        <v>18</v>
      </c>
      <c r="E53" s="81"/>
      <c r="F53" s="81"/>
      <c r="G53" s="69" t="s">
        <v>10</v>
      </c>
      <c r="H53" s="73"/>
    </row>
    <row r="54" spans="1:8" x14ac:dyDescent="0.25">
      <c r="A54" s="32" t="s">
        <v>117</v>
      </c>
      <c r="B54" s="39">
        <v>99</v>
      </c>
      <c r="C54" s="33">
        <f t="shared" ref="C54:C59" si="11">+B54</f>
        <v>99</v>
      </c>
      <c r="D54" s="34">
        <v>261</v>
      </c>
      <c r="E54" s="33">
        <f t="shared" ref="E54:E64" si="12">B54*D54</f>
        <v>25839</v>
      </c>
      <c r="F54" s="34">
        <v>7</v>
      </c>
      <c r="G54" s="33">
        <f t="shared" ref="G54:G71" si="13">E54/F54*100</f>
        <v>369128.57142857142</v>
      </c>
      <c r="H54" s="33"/>
    </row>
    <row r="55" spans="1:8" x14ac:dyDescent="0.25">
      <c r="A55" s="32" t="s">
        <v>69</v>
      </c>
      <c r="B55" s="39">
        <v>99</v>
      </c>
      <c r="C55" s="33">
        <f t="shared" si="11"/>
        <v>99</v>
      </c>
      <c r="D55" s="35">
        <f>D54/2</f>
        <v>130.5</v>
      </c>
      <c r="E55" s="33">
        <f t="shared" si="12"/>
        <v>12919.5</v>
      </c>
      <c r="F55" s="34">
        <v>7</v>
      </c>
      <c r="G55" s="33">
        <f t="shared" si="13"/>
        <v>184564.28571428571</v>
      </c>
      <c r="H55" s="33"/>
    </row>
    <row r="56" spans="1:8" x14ac:dyDescent="0.25">
      <c r="A56" s="32" t="s">
        <v>127</v>
      </c>
      <c r="B56" s="39">
        <v>99</v>
      </c>
      <c r="C56" s="33">
        <f>+B56</f>
        <v>99</v>
      </c>
      <c r="D56" s="35">
        <f>D54/4</f>
        <v>65.25</v>
      </c>
      <c r="E56" s="33">
        <f t="shared" si="12"/>
        <v>6459.75</v>
      </c>
      <c r="F56" s="34">
        <f>F54</f>
        <v>7</v>
      </c>
      <c r="G56" s="33">
        <f t="shared" si="13"/>
        <v>92282.142857142855</v>
      </c>
      <c r="H56" s="33"/>
    </row>
    <row r="57" spans="1:8" x14ac:dyDescent="0.25">
      <c r="A57" s="36" t="s">
        <v>118</v>
      </c>
      <c r="B57" s="39">
        <v>180</v>
      </c>
      <c r="C57" s="37">
        <f t="shared" si="11"/>
        <v>180</v>
      </c>
      <c r="D57" s="34">
        <v>261</v>
      </c>
      <c r="E57" s="38">
        <f t="shared" si="12"/>
        <v>46980</v>
      </c>
      <c r="F57" s="34">
        <v>7</v>
      </c>
      <c r="G57" s="37">
        <f t="shared" si="13"/>
        <v>671142.85714285716</v>
      </c>
      <c r="H57" s="33"/>
    </row>
    <row r="58" spans="1:8" x14ac:dyDescent="0.25">
      <c r="A58" s="36" t="s">
        <v>119</v>
      </c>
      <c r="B58" s="39">
        <v>180</v>
      </c>
      <c r="C58" s="37">
        <f>+B58</f>
        <v>180</v>
      </c>
      <c r="D58" s="35">
        <f>D57/2</f>
        <v>130.5</v>
      </c>
      <c r="E58" s="38">
        <f t="shared" si="12"/>
        <v>23490</v>
      </c>
      <c r="F58" s="34">
        <v>7</v>
      </c>
      <c r="G58" s="37">
        <f t="shared" si="13"/>
        <v>335571.42857142858</v>
      </c>
      <c r="H58" s="33"/>
    </row>
    <row r="59" spans="1:8" x14ac:dyDescent="0.25">
      <c r="A59" s="36" t="s">
        <v>120</v>
      </c>
      <c r="B59" s="39">
        <v>180</v>
      </c>
      <c r="C59" s="37">
        <f t="shared" si="11"/>
        <v>180</v>
      </c>
      <c r="D59" s="35">
        <f>D57/4</f>
        <v>65.25</v>
      </c>
      <c r="E59" s="38">
        <f t="shared" si="12"/>
        <v>11745</v>
      </c>
      <c r="F59" s="34">
        <v>7</v>
      </c>
      <c r="G59" s="37">
        <f t="shared" si="13"/>
        <v>167785.71428571429</v>
      </c>
      <c r="H59" s="33"/>
    </row>
    <row r="60" spans="1:8" x14ac:dyDescent="0.25">
      <c r="A60" s="32" t="s">
        <v>121</v>
      </c>
      <c r="B60" s="39">
        <v>162</v>
      </c>
      <c r="C60" s="39">
        <f>+B60</f>
        <v>162</v>
      </c>
      <c r="D60" s="34">
        <v>261</v>
      </c>
      <c r="E60" s="33">
        <f>B60*D60</f>
        <v>42282</v>
      </c>
      <c r="F60" s="34">
        <v>7</v>
      </c>
      <c r="G60" s="33">
        <f t="shared" si="13"/>
        <v>604028.57142857148</v>
      </c>
      <c r="H60" s="33"/>
    </row>
    <row r="61" spans="1:8" x14ac:dyDescent="0.25">
      <c r="A61" s="32" t="s">
        <v>122</v>
      </c>
      <c r="B61" s="39">
        <v>162</v>
      </c>
      <c r="C61" s="12">
        <f>+B61</f>
        <v>162</v>
      </c>
      <c r="D61" s="34">
        <f>D60/2</f>
        <v>130.5</v>
      </c>
      <c r="E61" s="33">
        <f t="shared" si="12"/>
        <v>21141</v>
      </c>
      <c r="F61" s="34">
        <v>7</v>
      </c>
      <c r="G61" s="33">
        <f t="shared" si="13"/>
        <v>302014.28571428574</v>
      </c>
      <c r="H61" s="33"/>
    </row>
    <row r="62" spans="1:8" x14ac:dyDescent="0.25">
      <c r="A62" s="32" t="s">
        <v>123</v>
      </c>
      <c r="B62" s="39">
        <v>162</v>
      </c>
      <c r="C62" s="39">
        <f>+B62</f>
        <v>162</v>
      </c>
      <c r="D62" s="34">
        <f>D61/4</f>
        <v>32.625</v>
      </c>
      <c r="E62" s="33">
        <f t="shared" si="12"/>
        <v>5285.25</v>
      </c>
      <c r="F62" s="34">
        <v>7</v>
      </c>
      <c r="G62" s="33">
        <f t="shared" si="13"/>
        <v>75503.571428571435</v>
      </c>
      <c r="H62" s="33"/>
    </row>
    <row r="63" spans="1:8" x14ac:dyDescent="0.25">
      <c r="A63" s="32" t="s">
        <v>20</v>
      </c>
      <c r="B63" s="43">
        <f>C63*0.8</f>
        <v>0</v>
      </c>
      <c r="C63" s="39" t="s">
        <v>11</v>
      </c>
      <c r="D63" s="34">
        <v>0</v>
      </c>
      <c r="E63" s="33">
        <f t="shared" si="12"/>
        <v>0</v>
      </c>
      <c r="F63" s="34">
        <v>1</v>
      </c>
      <c r="G63" s="33">
        <f t="shared" si="13"/>
        <v>0</v>
      </c>
      <c r="H63" s="33"/>
    </row>
    <row r="64" spans="1:8" x14ac:dyDescent="0.25">
      <c r="A64" s="32" t="s">
        <v>21</v>
      </c>
      <c r="B64" s="43" t="str">
        <f t="shared" ref="B64:B71" si="14">C64</f>
        <v>...</v>
      </c>
      <c r="C64" s="39" t="s">
        <v>11</v>
      </c>
      <c r="D64" s="34">
        <v>0</v>
      </c>
      <c r="E64" s="33">
        <f t="shared" si="12"/>
        <v>0</v>
      </c>
      <c r="F64" s="34">
        <v>1</v>
      </c>
      <c r="G64" s="33">
        <f t="shared" si="13"/>
        <v>0</v>
      </c>
      <c r="H64" s="40"/>
    </row>
    <row r="65" spans="1:8" x14ac:dyDescent="0.25">
      <c r="A65" s="41" t="s">
        <v>22</v>
      </c>
      <c r="B65" s="43" t="str">
        <f t="shared" si="14"/>
        <v>...</v>
      </c>
      <c r="C65" s="39" t="s">
        <v>11</v>
      </c>
      <c r="D65" s="42" t="s">
        <v>23</v>
      </c>
      <c r="E65" s="43" t="s">
        <v>23</v>
      </c>
      <c r="F65" s="44">
        <v>1</v>
      </c>
      <c r="G65" s="33">
        <f t="shared" si="13"/>
        <v>0</v>
      </c>
      <c r="H65" s="40"/>
    </row>
    <row r="66" spans="1:8" x14ac:dyDescent="0.25">
      <c r="A66" s="45" t="s">
        <v>66</v>
      </c>
      <c r="B66" s="43" t="str">
        <f t="shared" si="14"/>
        <v>...</v>
      </c>
      <c r="C66" s="39" t="s">
        <v>11</v>
      </c>
      <c r="D66" s="34">
        <v>0</v>
      </c>
      <c r="E66" s="33">
        <f t="shared" ref="E66:E71" si="15">B66*D66</f>
        <v>0</v>
      </c>
      <c r="F66" s="34">
        <v>1</v>
      </c>
      <c r="G66" s="33">
        <f t="shared" si="13"/>
        <v>0</v>
      </c>
      <c r="H66" s="33"/>
    </row>
    <row r="67" spans="1:8" x14ac:dyDescent="0.25">
      <c r="A67" s="45" t="s">
        <v>82</v>
      </c>
      <c r="B67" s="43">
        <f t="shared" si="14"/>
        <v>0</v>
      </c>
      <c r="C67" s="39">
        <v>0</v>
      </c>
      <c r="D67" s="34">
        <v>0</v>
      </c>
      <c r="E67" s="33">
        <f t="shared" si="15"/>
        <v>0</v>
      </c>
      <c r="F67" s="34">
        <v>1</v>
      </c>
      <c r="G67" s="33">
        <f t="shared" si="13"/>
        <v>0</v>
      </c>
      <c r="H67" s="33"/>
    </row>
    <row r="68" spans="1:8" x14ac:dyDescent="0.25">
      <c r="A68" s="45" t="s">
        <v>83</v>
      </c>
      <c r="B68" s="43">
        <f t="shared" si="14"/>
        <v>0</v>
      </c>
      <c r="C68" s="39">
        <v>0</v>
      </c>
      <c r="D68" s="34">
        <v>0</v>
      </c>
      <c r="E68" s="33">
        <f t="shared" si="15"/>
        <v>0</v>
      </c>
      <c r="F68" s="34">
        <v>1</v>
      </c>
      <c r="G68" s="33">
        <f t="shared" si="13"/>
        <v>0</v>
      </c>
      <c r="H68" s="33"/>
    </row>
    <row r="69" spans="1:8" x14ac:dyDescent="0.25">
      <c r="A69" s="45" t="s">
        <v>24</v>
      </c>
      <c r="B69" s="43" t="str">
        <f t="shared" si="14"/>
        <v>...</v>
      </c>
      <c r="C69" s="39" t="s">
        <v>11</v>
      </c>
      <c r="D69" s="34">
        <v>0</v>
      </c>
      <c r="E69" s="33">
        <f t="shared" si="15"/>
        <v>0</v>
      </c>
      <c r="F69" s="34">
        <v>1</v>
      </c>
      <c r="G69" s="33">
        <f t="shared" si="13"/>
        <v>0</v>
      </c>
      <c r="H69" s="33"/>
    </row>
    <row r="70" spans="1:8" x14ac:dyDescent="0.25">
      <c r="A70" s="45" t="s">
        <v>25</v>
      </c>
      <c r="B70" s="43" t="str">
        <f t="shared" si="14"/>
        <v>...</v>
      </c>
      <c r="C70" s="39" t="s">
        <v>11</v>
      </c>
      <c r="D70" s="34">
        <v>0</v>
      </c>
      <c r="E70" s="33">
        <f t="shared" si="15"/>
        <v>0</v>
      </c>
      <c r="F70" s="34">
        <v>1</v>
      </c>
      <c r="G70" s="33">
        <f t="shared" si="13"/>
        <v>0</v>
      </c>
      <c r="H70" s="33"/>
    </row>
    <row r="71" spans="1:8" x14ac:dyDescent="0.25">
      <c r="A71" s="45" t="s">
        <v>26</v>
      </c>
      <c r="B71" s="43" t="str">
        <f t="shared" si="14"/>
        <v>...</v>
      </c>
      <c r="C71" s="39" t="s">
        <v>11</v>
      </c>
      <c r="D71" s="34">
        <v>0</v>
      </c>
      <c r="E71" s="33">
        <f t="shared" si="15"/>
        <v>0</v>
      </c>
      <c r="F71" s="34">
        <v>1</v>
      </c>
      <c r="G71" s="33">
        <f t="shared" si="13"/>
        <v>0</v>
      </c>
      <c r="H71" s="33"/>
    </row>
    <row r="72" spans="1:8" x14ac:dyDescent="0.25">
      <c r="A72" s="16"/>
      <c r="B72" s="15"/>
      <c r="C72" s="16"/>
      <c r="D72" s="16"/>
      <c r="E72" s="17" t="s">
        <v>53</v>
      </c>
      <c r="F72" s="16"/>
      <c r="G72" s="46">
        <f>SUM(G54:G71)</f>
        <v>2802021.4285714291</v>
      </c>
      <c r="H72" s="19"/>
    </row>
    <row r="73" spans="1:8" x14ac:dyDescent="0.25">
      <c r="A73" s="16"/>
      <c r="B73" s="15"/>
      <c r="C73" s="16"/>
      <c r="D73" s="16"/>
      <c r="E73" s="17" t="s">
        <v>54</v>
      </c>
      <c r="F73" s="16"/>
      <c r="G73" s="46">
        <f>SUM(G7:G18)</f>
        <v>13728000</v>
      </c>
      <c r="H73" s="19"/>
    </row>
    <row r="74" spans="1:8" ht="17.25" thickBot="1" x14ac:dyDescent="0.3">
      <c r="A74" s="16"/>
      <c r="B74" s="16"/>
      <c r="C74" s="16"/>
      <c r="D74" s="16"/>
      <c r="E74" s="47" t="s">
        <v>55</v>
      </c>
      <c r="F74" s="16"/>
      <c r="G74" s="48">
        <f>SUM(G7:G18,G54:G71)</f>
        <v>16530021.428571427</v>
      </c>
      <c r="H74" s="19"/>
    </row>
    <row r="75" spans="1:8" ht="17.25" thickTop="1" x14ac:dyDescent="0.25">
      <c r="A75" s="49"/>
      <c r="B75" s="50"/>
      <c r="C75" s="51"/>
      <c r="D75" s="52"/>
      <c r="E75" s="47"/>
      <c r="F75" s="16"/>
      <c r="G75" s="53"/>
      <c r="H75" s="19"/>
    </row>
    <row r="76" spans="1:8" ht="21" customHeight="1" x14ac:dyDescent="0.25">
      <c r="A76" s="75" t="s">
        <v>62</v>
      </c>
      <c r="B76" s="67"/>
      <c r="C76" s="84"/>
      <c r="D76" s="85"/>
      <c r="E76" s="67" t="s">
        <v>75</v>
      </c>
      <c r="F76" s="86"/>
      <c r="G76" s="87"/>
      <c r="H76" s="88"/>
    </row>
    <row r="77" spans="1:8" x14ac:dyDescent="0.25">
      <c r="A77" s="69" t="s">
        <v>70</v>
      </c>
      <c r="B77" s="82" t="s">
        <v>27</v>
      </c>
      <c r="C77" s="68" t="s">
        <v>58</v>
      </c>
      <c r="D77" s="81"/>
      <c r="E77" s="10"/>
      <c r="F77" s="67"/>
      <c r="G77" s="70"/>
      <c r="H77" s="67"/>
    </row>
    <row r="78" spans="1:8" x14ac:dyDescent="0.25">
      <c r="A78" s="68"/>
      <c r="B78" s="82" t="s">
        <v>28</v>
      </c>
      <c r="C78" s="68" t="s">
        <v>12</v>
      </c>
      <c r="D78" s="81"/>
      <c r="E78" s="10"/>
      <c r="F78" s="67"/>
      <c r="G78" s="70"/>
      <c r="H78" s="67"/>
    </row>
    <row r="79" spans="1:8" x14ac:dyDescent="0.25">
      <c r="A79" s="32" t="s">
        <v>124</v>
      </c>
      <c r="B79" s="14">
        <v>1325</v>
      </c>
      <c r="C79" s="33">
        <f t="shared" ref="C79:C96" si="16">B79*C54</f>
        <v>131175</v>
      </c>
      <c r="D79" s="16"/>
      <c r="E79" s="17" t="s">
        <v>86</v>
      </c>
      <c r="F79" s="16"/>
      <c r="G79" s="20"/>
      <c r="H79" s="16"/>
    </row>
    <row r="80" spans="1:8" x14ac:dyDescent="0.25">
      <c r="A80" s="32" t="s">
        <v>125</v>
      </c>
      <c r="B80" s="14">
        <v>1325</v>
      </c>
      <c r="C80" s="33">
        <f t="shared" si="16"/>
        <v>131175</v>
      </c>
      <c r="D80" s="16"/>
      <c r="E80" s="47" t="s">
        <v>29</v>
      </c>
      <c r="F80" s="16"/>
      <c r="G80" s="54">
        <v>1.5</v>
      </c>
      <c r="H80" s="55"/>
    </row>
    <row r="81" spans="1:8" x14ac:dyDescent="0.25">
      <c r="A81" s="32" t="s">
        <v>118</v>
      </c>
      <c r="B81" s="14">
        <v>1325</v>
      </c>
      <c r="C81" s="33">
        <f t="shared" si="16"/>
        <v>131175</v>
      </c>
      <c r="D81" s="16"/>
      <c r="E81" s="47" t="s">
        <v>30</v>
      </c>
      <c r="F81" s="16"/>
      <c r="G81" s="54">
        <v>12</v>
      </c>
      <c r="H81" s="55"/>
    </row>
    <row r="82" spans="1:8" x14ac:dyDescent="0.25">
      <c r="A82" s="36" t="s">
        <v>119</v>
      </c>
      <c r="B82" s="14">
        <v>1325</v>
      </c>
      <c r="C82" s="33">
        <f t="shared" si="16"/>
        <v>238500</v>
      </c>
      <c r="D82" s="16"/>
      <c r="E82" s="47" t="s">
        <v>31</v>
      </c>
      <c r="F82" s="16"/>
      <c r="G82" s="54">
        <v>7.5</v>
      </c>
      <c r="H82" s="55"/>
    </row>
    <row r="83" spans="1:8" x14ac:dyDescent="0.25">
      <c r="A83" s="36" t="s">
        <v>126</v>
      </c>
      <c r="B83" s="14">
        <v>1325</v>
      </c>
      <c r="C83" s="33">
        <f t="shared" si="16"/>
        <v>238500</v>
      </c>
      <c r="D83" s="16"/>
      <c r="E83" s="47" t="s">
        <v>32</v>
      </c>
      <c r="F83" s="16"/>
      <c r="G83" s="54">
        <v>0.5</v>
      </c>
      <c r="H83" s="55"/>
    </row>
    <row r="84" spans="1:8" x14ac:dyDescent="0.25">
      <c r="A84" s="36" t="s">
        <v>121</v>
      </c>
      <c r="B84" s="14">
        <v>691</v>
      </c>
      <c r="C84" s="33">
        <f t="shared" si="16"/>
        <v>124380</v>
      </c>
      <c r="D84" s="16"/>
      <c r="E84" s="17" t="s">
        <v>33</v>
      </c>
      <c r="F84" s="16"/>
      <c r="G84" s="54">
        <v>25</v>
      </c>
      <c r="H84" s="16"/>
    </row>
    <row r="85" spans="1:8" x14ac:dyDescent="0.25">
      <c r="A85" s="32" t="s">
        <v>122</v>
      </c>
      <c r="B85" s="14">
        <v>691</v>
      </c>
      <c r="C85" s="33">
        <f t="shared" si="16"/>
        <v>111942</v>
      </c>
      <c r="D85" s="16"/>
      <c r="E85" s="17" t="s">
        <v>34</v>
      </c>
      <c r="F85" s="16"/>
      <c r="G85" s="54">
        <v>17</v>
      </c>
      <c r="H85" s="16"/>
    </row>
    <row r="86" spans="1:8" x14ac:dyDescent="0.25">
      <c r="A86" s="32" t="s">
        <v>123</v>
      </c>
      <c r="B86" s="14">
        <v>691</v>
      </c>
      <c r="C86" s="33">
        <f t="shared" si="16"/>
        <v>111942</v>
      </c>
      <c r="D86" s="16"/>
      <c r="E86" s="17" t="s">
        <v>35</v>
      </c>
      <c r="F86" s="16"/>
      <c r="G86" s="123">
        <v>7.5</v>
      </c>
      <c r="H86" s="19"/>
    </row>
    <row r="87" spans="1:8" x14ac:dyDescent="0.25">
      <c r="A87" s="32" t="s">
        <v>19</v>
      </c>
      <c r="B87" s="14">
        <v>0</v>
      </c>
      <c r="C87" s="33">
        <f t="shared" si="16"/>
        <v>0</v>
      </c>
      <c r="D87" s="16"/>
      <c r="E87" s="98" t="s">
        <v>78</v>
      </c>
      <c r="F87" s="50"/>
      <c r="G87" s="99">
        <v>6000</v>
      </c>
      <c r="H87" s="50"/>
    </row>
    <row r="88" spans="1:8" x14ac:dyDescent="0.25">
      <c r="A88" s="32" t="s">
        <v>20</v>
      </c>
      <c r="B88" s="14">
        <v>0</v>
      </c>
      <c r="C88" s="33">
        <f t="shared" si="16"/>
        <v>0</v>
      </c>
      <c r="D88" s="16"/>
      <c r="E88" s="100"/>
      <c r="F88" s="101"/>
      <c r="G88" s="50"/>
      <c r="H88" s="50"/>
    </row>
    <row r="89" spans="1:8" x14ac:dyDescent="0.25">
      <c r="A89" s="41" t="s">
        <v>21</v>
      </c>
      <c r="B89" s="14">
        <v>0</v>
      </c>
      <c r="C89" s="33">
        <f t="shared" si="16"/>
        <v>0</v>
      </c>
      <c r="D89" s="16"/>
      <c r="E89" s="102" t="s">
        <v>36</v>
      </c>
      <c r="F89" s="103"/>
      <c r="G89" s="104"/>
      <c r="H89" s="105"/>
    </row>
    <row r="90" spans="1:8" x14ac:dyDescent="0.25">
      <c r="A90" s="41" t="s">
        <v>22</v>
      </c>
      <c r="B90" s="14">
        <v>0</v>
      </c>
      <c r="C90" s="33">
        <f t="shared" si="16"/>
        <v>0</v>
      </c>
      <c r="D90" s="16"/>
      <c r="E90" s="98" t="s">
        <v>37</v>
      </c>
      <c r="F90" s="50"/>
      <c r="G90" s="106"/>
      <c r="H90" s="106"/>
    </row>
    <row r="91" spans="1:8" x14ac:dyDescent="0.25">
      <c r="A91" s="45" t="s">
        <v>66</v>
      </c>
      <c r="B91" s="14">
        <v>0</v>
      </c>
      <c r="C91" s="33">
        <f t="shared" si="16"/>
        <v>0</v>
      </c>
      <c r="D91" s="16"/>
      <c r="E91" s="49" t="s">
        <v>38</v>
      </c>
      <c r="F91" s="50"/>
      <c r="G91" s="107" t="s">
        <v>39</v>
      </c>
      <c r="H91" s="106"/>
    </row>
    <row r="92" spans="1:8" x14ac:dyDescent="0.25">
      <c r="A92" s="45" t="s">
        <v>82</v>
      </c>
      <c r="B92" s="14">
        <v>0</v>
      </c>
      <c r="C92" s="33">
        <f t="shared" si="16"/>
        <v>0</v>
      </c>
      <c r="D92" s="16"/>
      <c r="E92" s="121" t="s">
        <v>64</v>
      </c>
      <c r="F92" s="122"/>
      <c r="G92" s="108">
        <v>0</v>
      </c>
      <c r="H92" s="106"/>
    </row>
    <row r="93" spans="1:8" x14ac:dyDescent="0.25">
      <c r="A93" s="45" t="s">
        <v>83</v>
      </c>
      <c r="B93" s="14">
        <v>0</v>
      </c>
      <c r="C93" s="33">
        <f t="shared" si="16"/>
        <v>0</v>
      </c>
      <c r="D93" s="16"/>
      <c r="E93" s="121" t="s">
        <v>65</v>
      </c>
      <c r="F93" s="122"/>
      <c r="G93" s="108">
        <v>0</v>
      </c>
      <c r="H93" s="106"/>
    </row>
    <row r="94" spans="1:8" x14ac:dyDescent="0.25">
      <c r="A94" s="45" t="s">
        <v>24</v>
      </c>
      <c r="B94" s="14">
        <v>0</v>
      </c>
      <c r="C94" s="33">
        <f t="shared" si="16"/>
        <v>0</v>
      </c>
      <c r="D94" s="16"/>
      <c r="E94" s="121" t="s">
        <v>77</v>
      </c>
      <c r="F94" s="122"/>
      <c r="G94" s="108"/>
      <c r="H94" s="106"/>
    </row>
    <row r="95" spans="1:8" x14ac:dyDescent="0.25">
      <c r="A95" s="45" t="s">
        <v>25</v>
      </c>
      <c r="B95" s="14">
        <v>0</v>
      </c>
      <c r="C95" s="33">
        <f t="shared" si="16"/>
        <v>0</v>
      </c>
      <c r="D95" s="16"/>
      <c r="E95" s="121" t="s">
        <v>40</v>
      </c>
      <c r="F95" s="122"/>
      <c r="G95" s="108">
        <v>0</v>
      </c>
      <c r="H95" s="106"/>
    </row>
    <row r="96" spans="1:8" x14ac:dyDescent="0.25">
      <c r="A96" s="45" t="s">
        <v>26</v>
      </c>
      <c r="B96" s="14">
        <v>0</v>
      </c>
      <c r="C96" s="56">
        <f t="shared" si="16"/>
        <v>0</v>
      </c>
      <c r="D96" s="16"/>
      <c r="E96" s="98" t="s">
        <v>41</v>
      </c>
      <c r="F96" s="50"/>
      <c r="G96" s="109">
        <f>+SUM(G92:G95)</f>
        <v>0</v>
      </c>
      <c r="H96" s="106"/>
    </row>
    <row r="97" spans="1:8" x14ac:dyDescent="0.25">
      <c r="A97" s="17" t="s">
        <v>42</v>
      </c>
      <c r="B97" s="15"/>
      <c r="C97" s="15">
        <f>SUM(C79:C96)</f>
        <v>1218789</v>
      </c>
      <c r="D97" s="16"/>
      <c r="E97" s="50"/>
      <c r="F97" s="50"/>
      <c r="G97" s="109"/>
      <c r="H97" s="110"/>
    </row>
    <row r="98" spans="1:8" x14ac:dyDescent="0.25">
      <c r="A98" s="17" t="s">
        <v>43</v>
      </c>
      <c r="B98" s="15"/>
      <c r="C98" s="57">
        <f>SUM(C30:C41)</f>
        <v>2968012.8000000007</v>
      </c>
      <c r="D98" s="16"/>
      <c r="E98" s="102" t="s">
        <v>85</v>
      </c>
      <c r="F98" s="103"/>
      <c r="G98" s="104"/>
      <c r="H98" s="111" t="s">
        <v>76</v>
      </c>
    </row>
    <row r="99" spans="1:8" ht="17.25" thickBot="1" x14ac:dyDescent="0.3">
      <c r="A99" s="17" t="s">
        <v>44</v>
      </c>
      <c r="B99" s="15"/>
      <c r="C99" s="58">
        <f>SUM(C30:C41,C79:C96)</f>
        <v>4186801.8000000007</v>
      </c>
      <c r="D99" s="16"/>
      <c r="E99" s="103"/>
      <c r="F99" s="103"/>
      <c r="G99" s="112"/>
      <c r="H99" s="113"/>
    </row>
    <row r="100" spans="1:8" ht="17.25" thickTop="1" x14ac:dyDescent="0.25">
      <c r="A100" s="16"/>
      <c r="B100" s="16"/>
      <c r="C100" s="16"/>
      <c r="D100" s="16"/>
      <c r="E100" s="49" t="s">
        <v>45</v>
      </c>
      <c r="F100" s="50"/>
      <c r="G100" s="53">
        <f>SUM(G7:G18,G54:G71)</f>
        <v>16530021.428571427</v>
      </c>
      <c r="H100" s="93"/>
    </row>
    <row r="101" spans="1:8" x14ac:dyDescent="0.25">
      <c r="A101" s="21"/>
      <c r="B101" s="21"/>
      <c r="C101" s="21"/>
      <c r="D101" s="21"/>
      <c r="E101" s="98" t="s">
        <v>46</v>
      </c>
      <c r="F101" s="50"/>
      <c r="G101" s="53">
        <f>SUM(C30:C41,C79:C96)+(C99*G84/100)</f>
        <v>5233502.2500000009</v>
      </c>
      <c r="H101" s="114">
        <f>+G101/G100</f>
        <v>0.31660589628481173</v>
      </c>
    </row>
    <row r="102" spans="1:8" x14ac:dyDescent="0.25">
      <c r="A102" s="89" t="s">
        <v>84</v>
      </c>
      <c r="B102" s="90"/>
      <c r="C102" s="91"/>
      <c r="D102" s="21"/>
      <c r="E102" s="98" t="s">
        <v>47</v>
      </c>
      <c r="F102" s="50"/>
      <c r="G102" s="53">
        <f>C99*G84/100</f>
        <v>1046700.4500000002</v>
      </c>
      <c r="H102" s="93"/>
    </row>
    <row r="103" spans="1:8" x14ac:dyDescent="0.25">
      <c r="A103" s="92" t="s">
        <v>80</v>
      </c>
      <c r="B103" s="93"/>
      <c r="C103" s="94"/>
      <c r="D103" s="21"/>
      <c r="E103" s="49" t="s">
        <v>48</v>
      </c>
      <c r="F103" s="50"/>
      <c r="G103" s="53">
        <f>G101*G81/100</f>
        <v>628020.27000000014</v>
      </c>
      <c r="H103" s="93"/>
    </row>
    <row r="104" spans="1:8" x14ac:dyDescent="0.25">
      <c r="A104" s="95"/>
      <c r="B104" s="96"/>
      <c r="C104" s="97">
        <f>IF(C99&lt;1,0,G74/C99)</f>
        <v>3.9481260919901735</v>
      </c>
      <c r="D104" s="21"/>
      <c r="E104" s="98" t="s">
        <v>72</v>
      </c>
      <c r="F104" s="98"/>
      <c r="G104" s="53">
        <f>(((G103*2/3)+(G101*0.5))*G82/100)*G80</f>
        <v>341486.02181250008</v>
      </c>
      <c r="H104" s="93"/>
    </row>
    <row r="105" spans="1:8" x14ac:dyDescent="0.25">
      <c r="A105" s="21"/>
      <c r="B105" s="21"/>
      <c r="C105" s="21"/>
      <c r="D105" s="21"/>
      <c r="E105" s="98" t="s">
        <v>73</v>
      </c>
      <c r="F105" s="98"/>
      <c r="G105" s="53">
        <f>((G101+G103+G104)*G82/100)*G83</f>
        <v>232612.82031796881</v>
      </c>
      <c r="H105" s="93"/>
    </row>
    <row r="106" spans="1:8" x14ac:dyDescent="0.25">
      <c r="A106" s="130" t="s">
        <v>92</v>
      </c>
      <c r="B106" s="131"/>
      <c r="C106" s="132">
        <f>C27/((G87-G96)/10000)</f>
        <v>120</v>
      </c>
      <c r="E106" s="98" t="s">
        <v>74</v>
      </c>
      <c r="F106" s="98"/>
      <c r="G106" s="53">
        <f>G102+G103+G104+G105+C99</f>
        <v>6435621.3621304696</v>
      </c>
      <c r="H106" s="93"/>
    </row>
    <row r="107" spans="1:8" x14ac:dyDescent="0.25">
      <c r="A107" s="133" t="s">
        <v>91</v>
      </c>
      <c r="B107" s="134"/>
      <c r="C107" s="135"/>
      <c r="D107" s="16"/>
      <c r="E107" s="98" t="s">
        <v>49</v>
      </c>
      <c r="F107" s="50"/>
      <c r="G107" s="53">
        <f>SUM(G7:G18,G54:G71)*G85/100</f>
        <v>2810103.6428571427</v>
      </c>
      <c r="H107" s="93"/>
    </row>
    <row r="108" spans="1:8" x14ac:dyDescent="0.25">
      <c r="A108" s="16"/>
      <c r="B108" s="16"/>
      <c r="C108" s="16"/>
      <c r="D108" s="16"/>
      <c r="E108" s="98" t="s">
        <v>50</v>
      </c>
      <c r="F108" s="50"/>
      <c r="G108" s="53">
        <f>+G106+G107</f>
        <v>9245725.0049876124</v>
      </c>
      <c r="H108" s="93"/>
    </row>
    <row r="109" spans="1:8" x14ac:dyDescent="0.25">
      <c r="A109" s="16"/>
      <c r="B109" s="16"/>
      <c r="C109" s="16"/>
      <c r="D109" s="17" t="s">
        <v>51</v>
      </c>
      <c r="E109" s="50"/>
      <c r="F109" s="50"/>
      <c r="G109" s="53">
        <f>G100-G108</f>
        <v>7284296.4235838149</v>
      </c>
      <c r="H109" s="114">
        <f>IF(G109&lt;1,0,+G109/G100)</f>
        <v>0.44067071873199287</v>
      </c>
    </row>
    <row r="110" spans="1:8" x14ac:dyDescent="0.25">
      <c r="A110" s="16"/>
      <c r="B110" s="16"/>
      <c r="C110" s="16"/>
      <c r="D110" s="17" t="s">
        <v>52</v>
      </c>
      <c r="E110" s="50"/>
      <c r="F110" s="50"/>
      <c r="G110" s="53">
        <f>G109-G111</f>
        <v>562135.25156725757</v>
      </c>
      <c r="H110" s="93"/>
    </row>
    <row r="111" spans="1:8" x14ac:dyDescent="0.25">
      <c r="A111" s="5"/>
      <c r="B111" s="59"/>
      <c r="C111" s="60" t="s">
        <v>63</v>
      </c>
      <c r="D111" s="59"/>
      <c r="E111" s="115"/>
      <c r="F111" s="115"/>
      <c r="G111" s="116">
        <f>G109*(1/(1+((G82-2)/100))^G80)</f>
        <v>6722161.1720165573</v>
      </c>
      <c r="H111" s="117"/>
    </row>
    <row r="112" spans="1:8" x14ac:dyDescent="0.25">
      <c r="A112" s="5"/>
      <c r="B112" s="59"/>
      <c r="C112" s="59"/>
      <c r="D112" s="59"/>
      <c r="E112" s="118" t="s">
        <v>89</v>
      </c>
      <c r="F112" s="119"/>
      <c r="G112" s="116">
        <f>IF(G111&lt;1,0,G111/(((G87-G96)/10000)))</f>
        <v>11203601.95336093</v>
      </c>
      <c r="H112" s="117"/>
    </row>
    <row r="113" spans="1:8" x14ac:dyDescent="0.25">
      <c r="A113" s="16"/>
      <c r="B113" s="16"/>
      <c r="C113" s="16"/>
      <c r="D113" s="16"/>
      <c r="E113" s="16"/>
      <c r="F113" s="16"/>
      <c r="G113" s="77"/>
      <c r="H113" s="16"/>
    </row>
    <row r="114" spans="1:8" x14ac:dyDescent="0.25">
      <c r="A114" s="16"/>
      <c r="B114" s="16"/>
      <c r="C114" s="16"/>
      <c r="D114" s="16"/>
      <c r="E114" s="16"/>
      <c r="F114" s="16"/>
      <c r="G114" s="20"/>
      <c r="H114" s="16"/>
    </row>
    <row r="115" spans="1:8" x14ac:dyDescent="0.25">
      <c r="G115" s="3"/>
    </row>
    <row r="116" spans="1:8" x14ac:dyDescent="0.25">
      <c r="G116" s="3"/>
    </row>
    <row r="117" spans="1:8" x14ac:dyDescent="0.25">
      <c r="G117" s="4"/>
    </row>
    <row r="118" spans="1:8" x14ac:dyDescent="0.25">
      <c r="G118" s="3"/>
    </row>
    <row r="119" spans="1:8" x14ac:dyDescent="0.25">
      <c r="G119" s="3"/>
    </row>
    <row r="120" spans="1:8" x14ac:dyDescent="0.25">
      <c r="G120" s="3"/>
    </row>
    <row r="121" spans="1:8" x14ac:dyDescent="0.25">
      <c r="G121" s="3"/>
    </row>
    <row r="122" spans="1:8" x14ac:dyDescent="0.25">
      <c r="G122" s="3"/>
    </row>
    <row r="123" spans="1:8" x14ac:dyDescent="0.25">
      <c r="G123" s="3"/>
    </row>
    <row r="124" spans="1:8" x14ac:dyDescent="0.25">
      <c r="G124" s="3"/>
    </row>
    <row r="125" spans="1:8" x14ac:dyDescent="0.25">
      <c r="G125" s="3"/>
    </row>
    <row r="126" spans="1:8" x14ac:dyDescent="0.25">
      <c r="G126" s="3"/>
    </row>
    <row r="127" spans="1:8" x14ac:dyDescent="0.25">
      <c r="G127" s="3"/>
    </row>
    <row r="128" spans="1:8" x14ac:dyDescent="0.25">
      <c r="G128" s="3"/>
    </row>
    <row r="129" spans="7:7" x14ac:dyDescent="0.25">
      <c r="G129" s="3"/>
    </row>
    <row r="130" spans="7:7" x14ac:dyDescent="0.25">
      <c r="G130" s="3"/>
    </row>
    <row r="131" spans="7:7" x14ac:dyDescent="0.25">
      <c r="G131" s="3"/>
    </row>
    <row r="132" spans="7:7" x14ac:dyDescent="0.25">
      <c r="G132" s="3"/>
    </row>
    <row r="133" spans="7:7" x14ac:dyDescent="0.25">
      <c r="G133" s="3"/>
    </row>
    <row r="134" spans="7:7" x14ac:dyDescent="0.25">
      <c r="G134" s="3"/>
    </row>
    <row r="135" spans="7:7" x14ac:dyDescent="0.25">
      <c r="G135" s="3"/>
    </row>
    <row r="136" spans="7:7" x14ac:dyDescent="0.25">
      <c r="G136" s="3"/>
    </row>
    <row r="137" spans="7:7" x14ac:dyDescent="0.25">
      <c r="G137" s="3"/>
    </row>
    <row r="138" spans="7:7" x14ac:dyDescent="0.25">
      <c r="G138" s="3"/>
    </row>
    <row r="139" spans="7:7" x14ac:dyDescent="0.25">
      <c r="G139" s="3"/>
    </row>
    <row r="140" spans="7:7" x14ac:dyDescent="0.25">
      <c r="G140" s="3"/>
    </row>
    <row r="141" spans="7:7" x14ac:dyDescent="0.25">
      <c r="G141" s="3"/>
    </row>
    <row r="142" spans="7:7" x14ac:dyDescent="0.25">
      <c r="G142" s="3"/>
    </row>
    <row r="143" spans="7:7" x14ac:dyDescent="0.25">
      <c r="G143" s="3"/>
    </row>
    <row r="144" spans="7:7" x14ac:dyDescent="0.25">
      <c r="G144" s="3"/>
    </row>
    <row r="145" spans="7:7" x14ac:dyDescent="0.25">
      <c r="G145" s="3"/>
    </row>
    <row r="146" spans="7:7" x14ac:dyDescent="0.25">
      <c r="G146" s="3"/>
    </row>
    <row r="147" spans="7:7" x14ac:dyDescent="0.25">
      <c r="G147" s="3"/>
    </row>
    <row r="148" spans="7:7" x14ac:dyDescent="0.25">
      <c r="G148" s="3"/>
    </row>
    <row r="149" spans="7:7" x14ac:dyDescent="0.25">
      <c r="G149" s="3"/>
    </row>
    <row r="150" spans="7:7" x14ac:dyDescent="0.25">
      <c r="G150" s="3"/>
    </row>
    <row r="151" spans="7:7" x14ac:dyDescent="0.25">
      <c r="G151" s="3"/>
    </row>
    <row r="152" spans="7:7" x14ac:dyDescent="0.25">
      <c r="G152" s="3"/>
    </row>
    <row r="153" spans="7:7" x14ac:dyDescent="0.25">
      <c r="G153" s="3"/>
    </row>
    <row r="154" spans="7:7" x14ac:dyDescent="0.25">
      <c r="G154" s="3"/>
    </row>
    <row r="155" spans="7:7" x14ac:dyDescent="0.25">
      <c r="G155" s="3"/>
    </row>
    <row r="156" spans="7:7" x14ac:dyDescent="0.25">
      <c r="G156" s="3"/>
    </row>
    <row r="157" spans="7:7" x14ac:dyDescent="0.25">
      <c r="G157" s="3"/>
    </row>
    <row r="158" spans="7:7" x14ac:dyDescent="0.25">
      <c r="G158" s="3"/>
    </row>
    <row r="159" spans="7:7" x14ac:dyDescent="0.25">
      <c r="G159" s="3"/>
    </row>
    <row r="160" spans="7:7" x14ac:dyDescent="0.25">
      <c r="G160" s="3"/>
    </row>
    <row r="161" spans="7:7" x14ac:dyDescent="0.25">
      <c r="G161" s="3"/>
    </row>
    <row r="162" spans="7:7" x14ac:dyDescent="0.25">
      <c r="G162" s="3"/>
    </row>
    <row r="163" spans="7:7" x14ac:dyDescent="0.25">
      <c r="G163" s="3"/>
    </row>
    <row r="164" spans="7:7" x14ac:dyDescent="0.25">
      <c r="G164" s="3"/>
    </row>
    <row r="165" spans="7:7" x14ac:dyDescent="0.25">
      <c r="G165" s="3"/>
    </row>
    <row r="166" spans="7:7" x14ac:dyDescent="0.25">
      <c r="G166" s="3"/>
    </row>
    <row r="167" spans="7:7" x14ac:dyDescent="0.25">
      <c r="G167" s="3"/>
    </row>
    <row r="168" spans="7:7" x14ac:dyDescent="0.25">
      <c r="G168" s="3"/>
    </row>
    <row r="169" spans="7:7" x14ac:dyDescent="0.25">
      <c r="G169" s="3"/>
    </row>
    <row r="170" spans="7:7" x14ac:dyDescent="0.25">
      <c r="G170" s="3"/>
    </row>
    <row r="171" spans="7:7" x14ac:dyDescent="0.25">
      <c r="G171" s="3"/>
    </row>
    <row r="172" spans="7:7" x14ac:dyDescent="0.25">
      <c r="G172" s="3"/>
    </row>
    <row r="173" spans="7:7" x14ac:dyDescent="0.25">
      <c r="G173" s="3"/>
    </row>
    <row r="174" spans="7:7" x14ac:dyDescent="0.25">
      <c r="G174" s="3"/>
    </row>
    <row r="175" spans="7:7" x14ac:dyDescent="0.25">
      <c r="G175" s="3"/>
    </row>
    <row r="176" spans="7:7" x14ac:dyDescent="0.25">
      <c r="G176" s="3"/>
    </row>
    <row r="177" spans="7:7" x14ac:dyDescent="0.25">
      <c r="G177" s="3"/>
    </row>
    <row r="178" spans="7:7" x14ac:dyDescent="0.25">
      <c r="G178" s="3"/>
    </row>
    <row r="179" spans="7:7" x14ac:dyDescent="0.25">
      <c r="G179" s="3"/>
    </row>
    <row r="180" spans="7:7" x14ac:dyDescent="0.25">
      <c r="G180" s="3"/>
    </row>
    <row r="181" spans="7:7" x14ac:dyDescent="0.25">
      <c r="G181" s="3"/>
    </row>
    <row r="182" spans="7:7" x14ac:dyDescent="0.25">
      <c r="G182" s="3"/>
    </row>
    <row r="183" spans="7:7" x14ac:dyDescent="0.25">
      <c r="G183" s="3"/>
    </row>
    <row r="184" spans="7:7" x14ac:dyDescent="0.25">
      <c r="G184" s="3"/>
    </row>
    <row r="185" spans="7:7" x14ac:dyDescent="0.25">
      <c r="G185" s="3"/>
    </row>
    <row r="186" spans="7:7" x14ac:dyDescent="0.25">
      <c r="G186" s="3"/>
    </row>
    <row r="187" spans="7:7" x14ac:dyDescent="0.25">
      <c r="G187" s="3"/>
    </row>
    <row r="188" spans="7:7" x14ac:dyDescent="0.25">
      <c r="G188" s="3"/>
    </row>
    <row r="189" spans="7:7" x14ac:dyDescent="0.25">
      <c r="G189" s="3"/>
    </row>
    <row r="190" spans="7:7" x14ac:dyDescent="0.25">
      <c r="G190" s="3"/>
    </row>
    <row r="191" spans="7:7" x14ac:dyDescent="0.25">
      <c r="G191" s="3"/>
    </row>
    <row r="192" spans="7:7" x14ac:dyDescent="0.25">
      <c r="G192" s="3"/>
    </row>
    <row r="193" spans="7:7" x14ac:dyDescent="0.25">
      <c r="G193" s="3"/>
    </row>
    <row r="194" spans="7:7" x14ac:dyDescent="0.25">
      <c r="G194" s="3"/>
    </row>
    <row r="195" spans="7:7" x14ac:dyDescent="0.25">
      <c r="G195" s="3"/>
    </row>
    <row r="196" spans="7:7" x14ac:dyDescent="0.25">
      <c r="G196" s="3"/>
    </row>
    <row r="197" spans="7:7" x14ac:dyDescent="0.25">
      <c r="G197" s="3"/>
    </row>
    <row r="198" spans="7:7" x14ac:dyDescent="0.25">
      <c r="G198" s="3"/>
    </row>
    <row r="199" spans="7:7" x14ac:dyDescent="0.25">
      <c r="G199" s="3"/>
    </row>
    <row r="200" spans="7:7" x14ac:dyDescent="0.25">
      <c r="G200" s="3"/>
    </row>
    <row r="201" spans="7:7" x14ac:dyDescent="0.25">
      <c r="G201" s="3"/>
    </row>
    <row r="202" spans="7:7" x14ac:dyDescent="0.25">
      <c r="G202" s="3"/>
    </row>
    <row r="203" spans="7:7" x14ac:dyDescent="0.25">
      <c r="G203" s="3"/>
    </row>
    <row r="204" spans="7:7" x14ac:dyDescent="0.25">
      <c r="G204" s="3"/>
    </row>
    <row r="205" spans="7:7" x14ac:dyDescent="0.25">
      <c r="G205" s="3"/>
    </row>
    <row r="206" spans="7:7" x14ac:dyDescent="0.25">
      <c r="G206" s="3"/>
    </row>
    <row r="207" spans="7:7" x14ac:dyDescent="0.25">
      <c r="G207" s="3"/>
    </row>
    <row r="208" spans="7:7" x14ac:dyDescent="0.25">
      <c r="G208" s="3"/>
    </row>
    <row r="209" spans="7:7" x14ac:dyDescent="0.25">
      <c r="G209" s="3"/>
    </row>
    <row r="210" spans="7:7" x14ac:dyDescent="0.25">
      <c r="G210" s="3"/>
    </row>
    <row r="211" spans="7:7" x14ac:dyDescent="0.25">
      <c r="G211" s="3"/>
    </row>
    <row r="212" spans="7:7" x14ac:dyDescent="0.25">
      <c r="G212" s="3"/>
    </row>
    <row r="213" spans="7:7" x14ac:dyDescent="0.25">
      <c r="G213" s="3"/>
    </row>
    <row r="214" spans="7:7" x14ac:dyDescent="0.25">
      <c r="G214" s="3"/>
    </row>
    <row r="215" spans="7:7" x14ac:dyDescent="0.25">
      <c r="G215" s="3"/>
    </row>
    <row r="216" spans="7:7" x14ac:dyDescent="0.25">
      <c r="G216" s="3"/>
    </row>
    <row r="217" spans="7:7" x14ac:dyDescent="0.25">
      <c r="G217" s="3"/>
    </row>
    <row r="218" spans="7:7" x14ac:dyDescent="0.25">
      <c r="G218" s="3"/>
    </row>
    <row r="219" spans="7:7" x14ac:dyDescent="0.25">
      <c r="G219" s="3"/>
    </row>
    <row r="220" spans="7:7" x14ac:dyDescent="0.25">
      <c r="G220" s="3"/>
    </row>
    <row r="221" spans="7:7" x14ac:dyDescent="0.25">
      <c r="G221" s="3"/>
    </row>
    <row r="222" spans="7:7" x14ac:dyDescent="0.25">
      <c r="G222" s="3"/>
    </row>
    <row r="223" spans="7:7" x14ac:dyDescent="0.25">
      <c r="G223" s="3"/>
    </row>
    <row r="224" spans="7:7" x14ac:dyDescent="0.25">
      <c r="G224" s="3"/>
    </row>
    <row r="225" spans="7:7" x14ac:dyDescent="0.25">
      <c r="G225" s="3"/>
    </row>
    <row r="226" spans="7:7" x14ac:dyDescent="0.25">
      <c r="G226" s="3"/>
    </row>
    <row r="227" spans="7:7" x14ac:dyDescent="0.25">
      <c r="G227" s="3"/>
    </row>
    <row r="228" spans="7:7" x14ac:dyDescent="0.25">
      <c r="G228" s="3"/>
    </row>
    <row r="229" spans="7:7" x14ac:dyDescent="0.25">
      <c r="G229" s="3"/>
    </row>
    <row r="230" spans="7:7" x14ac:dyDescent="0.25">
      <c r="G230" s="3"/>
    </row>
    <row r="231" spans="7:7" x14ac:dyDescent="0.25">
      <c r="G231" s="3"/>
    </row>
    <row r="232" spans="7:7" x14ac:dyDescent="0.25">
      <c r="G232" s="3"/>
    </row>
    <row r="233" spans="7:7" x14ac:dyDescent="0.25">
      <c r="G233" s="3"/>
    </row>
    <row r="234" spans="7:7" x14ac:dyDescent="0.25">
      <c r="G234" s="3"/>
    </row>
    <row r="235" spans="7:7" x14ac:dyDescent="0.25">
      <c r="G235" s="3"/>
    </row>
    <row r="236" spans="7:7" x14ac:dyDescent="0.25">
      <c r="G236" s="3"/>
    </row>
    <row r="237" spans="7:7" x14ac:dyDescent="0.25">
      <c r="G237" s="3"/>
    </row>
    <row r="238" spans="7:7" x14ac:dyDescent="0.25">
      <c r="G238" s="3"/>
    </row>
    <row r="239" spans="7:7" x14ac:dyDescent="0.25">
      <c r="G239" s="3"/>
    </row>
    <row r="240" spans="7:7" x14ac:dyDescent="0.25">
      <c r="G240" s="3"/>
    </row>
    <row r="241" spans="7:7" x14ac:dyDescent="0.25">
      <c r="G241" s="3"/>
    </row>
    <row r="242" spans="7:7" x14ac:dyDescent="0.25">
      <c r="G242" s="3"/>
    </row>
    <row r="243" spans="7:7" x14ac:dyDescent="0.25">
      <c r="G243" s="3"/>
    </row>
    <row r="244" spans="7:7" x14ac:dyDescent="0.25">
      <c r="G244" s="3"/>
    </row>
    <row r="245" spans="7:7" x14ac:dyDescent="0.25">
      <c r="G245" s="3"/>
    </row>
    <row r="246" spans="7:7" x14ac:dyDescent="0.25">
      <c r="G246" s="3"/>
    </row>
    <row r="247" spans="7:7" x14ac:dyDescent="0.25">
      <c r="G247" s="3"/>
    </row>
    <row r="248" spans="7:7" x14ac:dyDescent="0.25">
      <c r="G248" s="3"/>
    </row>
    <row r="249" spans="7:7" x14ac:dyDescent="0.25">
      <c r="G249" s="3"/>
    </row>
    <row r="250" spans="7:7" x14ac:dyDescent="0.25">
      <c r="G250" s="3"/>
    </row>
    <row r="251" spans="7:7" x14ac:dyDescent="0.25">
      <c r="G251" s="3"/>
    </row>
    <row r="252" spans="7:7" x14ac:dyDescent="0.25">
      <c r="G252" s="3"/>
    </row>
    <row r="253" spans="7:7" x14ac:dyDescent="0.25">
      <c r="G253" s="3"/>
    </row>
    <row r="254" spans="7:7" x14ac:dyDescent="0.25">
      <c r="G254" s="3"/>
    </row>
    <row r="255" spans="7:7" x14ac:dyDescent="0.25">
      <c r="G255" s="3"/>
    </row>
    <row r="256" spans="7:7" x14ac:dyDescent="0.25">
      <c r="G256" s="3"/>
    </row>
    <row r="257" spans="7:7" x14ac:dyDescent="0.25">
      <c r="G257" s="3"/>
    </row>
    <row r="258" spans="7:7" x14ac:dyDescent="0.25">
      <c r="G258" s="3"/>
    </row>
    <row r="259" spans="7:7" x14ac:dyDescent="0.25">
      <c r="G259" s="3"/>
    </row>
    <row r="260" spans="7:7" x14ac:dyDescent="0.25">
      <c r="G260" s="3"/>
    </row>
    <row r="261" spans="7:7" x14ac:dyDescent="0.25">
      <c r="G261" s="3"/>
    </row>
    <row r="262" spans="7:7" x14ac:dyDescent="0.25">
      <c r="G262" s="3"/>
    </row>
    <row r="263" spans="7:7" x14ac:dyDescent="0.25">
      <c r="G263" s="3"/>
    </row>
    <row r="264" spans="7:7" x14ac:dyDescent="0.25">
      <c r="G264" s="3"/>
    </row>
    <row r="265" spans="7:7" x14ac:dyDescent="0.25">
      <c r="G265" s="3"/>
    </row>
    <row r="266" spans="7:7" x14ac:dyDescent="0.25">
      <c r="G266" s="3"/>
    </row>
    <row r="267" spans="7:7" x14ac:dyDescent="0.25">
      <c r="G267" s="3"/>
    </row>
    <row r="268" spans="7:7" x14ac:dyDescent="0.25">
      <c r="G268" s="3"/>
    </row>
    <row r="269" spans="7:7" x14ac:dyDescent="0.25">
      <c r="G269" s="3"/>
    </row>
    <row r="270" spans="7:7" x14ac:dyDescent="0.25">
      <c r="G270" s="3"/>
    </row>
    <row r="271" spans="7:7" x14ac:dyDescent="0.25">
      <c r="G271" s="3"/>
    </row>
    <row r="272" spans="7:7" x14ac:dyDescent="0.25">
      <c r="G272" s="3"/>
    </row>
    <row r="273" spans="7:7" x14ac:dyDescent="0.25">
      <c r="G273" s="3"/>
    </row>
    <row r="274" spans="7:7" x14ac:dyDescent="0.25">
      <c r="G274" s="3"/>
    </row>
    <row r="275" spans="7:7" x14ac:dyDescent="0.25">
      <c r="G275" s="3"/>
    </row>
    <row r="276" spans="7:7" x14ac:dyDescent="0.25">
      <c r="G276" s="3"/>
    </row>
    <row r="277" spans="7:7" x14ac:dyDescent="0.25">
      <c r="G277" s="3"/>
    </row>
    <row r="278" spans="7:7" x14ac:dyDescent="0.25">
      <c r="G278" s="3"/>
    </row>
    <row r="279" spans="7:7" x14ac:dyDescent="0.25">
      <c r="G279" s="3"/>
    </row>
    <row r="280" spans="7:7" x14ac:dyDescent="0.25">
      <c r="G280" s="3"/>
    </row>
    <row r="281" spans="7:7" x14ac:dyDescent="0.25">
      <c r="G281" s="3"/>
    </row>
    <row r="282" spans="7:7" x14ac:dyDescent="0.25">
      <c r="G282" s="3"/>
    </row>
    <row r="283" spans="7:7" x14ac:dyDescent="0.25">
      <c r="G283" s="3"/>
    </row>
    <row r="284" spans="7:7" x14ac:dyDescent="0.25">
      <c r="G284" s="3"/>
    </row>
    <row r="285" spans="7:7" x14ac:dyDescent="0.25">
      <c r="G285" s="3"/>
    </row>
    <row r="286" spans="7:7" x14ac:dyDescent="0.25">
      <c r="G286" s="3"/>
    </row>
    <row r="287" spans="7:7" x14ac:dyDescent="0.25">
      <c r="G287" s="3"/>
    </row>
    <row r="288" spans="7:7" x14ac:dyDescent="0.25">
      <c r="G288" s="3"/>
    </row>
    <row r="289" spans="7:7" x14ac:dyDescent="0.25">
      <c r="G289" s="3"/>
    </row>
    <row r="290" spans="7:7" x14ac:dyDescent="0.25">
      <c r="G290" s="3"/>
    </row>
    <row r="291" spans="7:7" x14ac:dyDescent="0.25">
      <c r="G291" s="3"/>
    </row>
    <row r="292" spans="7:7" x14ac:dyDescent="0.25">
      <c r="G292" s="3"/>
    </row>
    <row r="293" spans="7:7" x14ac:dyDescent="0.25">
      <c r="G293" s="3"/>
    </row>
    <row r="294" spans="7:7" x14ac:dyDescent="0.25">
      <c r="G294" s="3"/>
    </row>
    <row r="295" spans="7:7" x14ac:dyDescent="0.25">
      <c r="G295" s="3"/>
    </row>
    <row r="296" spans="7:7" x14ac:dyDescent="0.25">
      <c r="G296" s="3"/>
    </row>
    <row r="297" spans="7:7" x14ac:dyDescent="0.25">
      <c r="G297" s="3"/>
    </row>
    <row r="298" spans="7:7" x14ac:dyDescent="0.25">
      <c r="G298" s="3"/>
    </row>
    <row r="299" spans="7:7" x14ac:dyDescent="0.25">
      <c r="G299" s="3"/>
    </row>
    <row r="300" spans="7:7" x14ac:dyDescent="0.25">
      <c r="G300" s="3"/>
    </row>
    <row r="301" spans="7:7" x14ac:dyDescent="0.25">
      <c r="G301" s="3"/>
    </row>
    <row r="302" spans="7:7" x14ac:dyDescent="0.25">
      <c r="G302" s="3"/>
    </row>
    <row r="303" spans="7:7" x14ac:dyDescent="0.25">
      <c r="G303" s="3"/>
    </row>
    <row r="304" spans="7:7" x14ac:dyDescent="0.25">
      <c r="G304" s="3"/>
    </row>
    <row r="305" spans="7:7" x14ac:dyDescent="0.25">
      <c r="G305" s="3"/>
    </row>
    <row r="306" spans="7:7" x14ac:dyDescent="0.25">
      <c r="G306" s="3"/>
    </row>
    <row r="307" spans="7:7" x14ac:dyDescent="0.25">
      <c r="G307" s="3"/>
    </row>
    <row r="308" spans="7:7" x14ac:dyDescent="0.25">
      <c r="G308" s="3"/>
    </row>
    <row r="309" spans="7:7" x14ac:dyDescent="0.25">
      <c r="G309" s="3"/>
    </row>
    <row r="310" spans="7:7" x14ac:dyDescent="0.25">
      <c r="G310" s="3"/>
    </row>
    <row r="311" spans="7:7" x14ac:dyDescent="0.25">
      <c r="G311" s="3"/>
    </row>
    <row r="312" spans="7:7" x14ac:dyDescent="0.25">
      <c r="G312" s="3"/>
    </row>
    <row r="313" spans="7:7" x14ac:dyDescent="0.25">
      <c r="G313" s="3"/>
    </row>
    <row r="314" spans="7:7" x14ac:dyDescent="0.25">
      <c r="G314" s="3"/>
    </row>
    <row r="315" spans="7:7" x14ac:dyDescent="0.25">
      <c r="G315" s="3"/>
    </row>
    <row r="316" spans="7:7" x14ac:dyDescent="0.25">
      <c r="G316" s="3"/>
    </row>
    <row r="317" spans="7:7" x14ac:dyDescent="0.25">
      <c r="G317" s="3"/>
    </row>
    <row r="318" spans="7:7" x14ac:dyDescent="0.25">
      <c r="G318" s="3"/>
    </row>
    <row r="319" spans="7:7" x14ac:dyDescent="0.25">
      <c r="G319" s="3"/>
    </row>
    <row r="320" spans="7:7" x14ac:dyDescent="0.25">
      <c r="G320" s="3"/>
    </row>
    <row r="321" spans="7:7" x14ac:dyDescent="0.25">
      <c r="G321" s="3"/>
    </row>
    <row r="322" spans="7:7" x14ac:dyDescent="0.25">
      <c r="G322" s="3"/>
    </row>
    <row r="323" spans="7:7" x14ac:dyDescent="0.25">
      <c r="G323" s="3"/>
    </row>
    <row r="324" spans="7:7" x14ac:dyDescent="0.25">
      <c r="G324" s="3"/>
    </row>
    <row r="325" spans="7:7" x14ac:dyDescent="0.25">
      <c r="G325" s="3"/>
    </row>
    <row r="326" spans="7:7" x14ac:dyDescent="0.25">
      <c r="G326" s="3"/>
    </row>
    <row r="327" spans="7:7" x14ac:dyDescent="0.25">
      <c r="G327" s="3"/>
    </row>
    <row r="328" spans="7:7" x14ac:dyDescent="0.25">
      <c r="G328" s="3"/>
    </row>
    <row r="329" spans="7:7" x14ac:dyDescent="0.25">
      <c r="G329" s="3"/>
    </row>
    <row r="330" spans="7:7" x14ac:dyDescent="0.25">
      <c r="G330" s="3"/>
    </row>
    <row r="331" spans="7:7" x14ac:dyDescent="0.25">
      <c r="G331" s="3"/>
    </row>
    <row r="332" spans="7:7" x14ac:dyDescent="0.25">
      <c r="G332" s="3"/>
    </row>
    <row r="333" spans="7:7" x14ac:dyDescent="0.25">
      <c r="G333" s="3"/>
    </row>
    <row r="334" spans="7:7" x14ac:dyDescent="0.25">
      <c r="G334" s="3"/>
    </row>
    <row r="335" spans="7:7" x14ac:dyDescent="0.25">
      <c r="G335" s="3"/>
    </row>
    <row r="336" spans="7:7" x14ac:dyDescent="0.25">
      <c r="G336" s="3"/>
    </row>
    <row r="337" spans="7:7" x14ac:dyDescent="0.25">
      <c r="G337" s="3"/>
    </row>
    <row r="338" spans="7:7" x14ac:dyDescent="0.25">
      <c r="G338" s="3"/>
    </row>
    <row r="339" spans="7:7" x14ac:dyDescent="0.25">
      <c r="G339" s="3"/>
    </row>
    <row r="340" spans="7:7" x14ac:dyDescent="0.25">
      <c r="G340" s="3"/>
    </row>
    <row r="341" spans="7:7" x14ac:dyDescent="0.25">
      <c r="G341" s="3"/>
    </row>
    <row r="342" spans="7:7" x14ac:dyDescent="0.25">
      <c r="G342" s="3"/>
    </row>
    <row r="343" spans="7:7" x14ac:dyDescent="0.25">
      <c r="G343" s="3"/>
    </row>
    <row r="344" spans="7:7" x14ac:dyDescent="0.25">
      <c r="G344" s="3"/>
    </row>
    <row r="345" spans="7:7" x14ac:dyDescent="0.25">
      <c r="G345" s="3"/>
    </row>
    <row r="346" spans="7:7" x14ac:dyDescent="0.25">
      <c r="G346" s="3"/>
    </row>
    <row r="347" spans="7:7" x14ac:dyDescent="0.25">
      <c r="G347" s="3"/>
    </row>
    <row r="348" spans="7:7" x14ac:dyDescent="0.25">
      <c r="G348" s="3"/>
    </row>
    <row r="349" spans="7:7" x14ac:dyDescent="0.25">
      <c r="G349" s="3"/>
    </row>
    <row r="350" spans="7:7" x14ac:dyDescent="0.25">
      <c r="G350" s="3"/>
    </row>
    <row r="351" spans="7:7" x14ac:dyDescent="0.25">
      <c r="G351" s="3"/>
    </row>
    <row r="352" spans="7:7" x14ac:dyDescent="0.25">
      <c r="G352" s="3"/>
    </row>
    <row r="353" spans="7:7" x14ac:dyDescent="0.25">
      <c r="G353" s="3"/>
    </row>
    <row r="354" spans="7:7" x14ac:dyDescent="0.25">
      <c r="G354" s="3"/>
    </row>
    <row r="355" spans="7:7" x14ac:dyDescent="0.25">
      <c r="G355" s="3"/>
    </row>
    <row r="356" spans="7:7" x14ac:dyDescent="0.25">
      <c r="G356" s="3"/>
    </row>
    <row r="357" spans="7:7" x14ac:dyDescent="0.25">
      <c r="G357" s="3"/>
    </row>
    <row r="358" spans="7:7" x14ac:dyDescent="0.25">
      <c r="G358" s="3"/>
    </row>
    <row r="359" spans="7:7" x14ac:dyDescent="0.25">
      <c r="G359" s="3"/>
    </row>
    <row r="360" spans="7:7" x14ac:dyDescent="0.25">
      <c r="G360" s="3"/>
    </row>
    <row r="361" spans="7:7" x14ac:dyDescent="0.25">
      <c r="G361" s="3"/>
    </row>
    <row r="362" spans="7:7" x14ac:dyDescent="0.25">
      <c r="G362" s="3"/>
    </row>
    <row r="363" spans="7:7" x14ac:dyDescent="0.25">
      <c r="G363" s="3"/>
    </row>
    <row r="364" spans="7:7" x14ac:dyDescent="0.25">
      <c r="G364" s="3"/>
    </row>
    <row r="365" spans="7:7" x14ac:dyDescent="0.25">
      <c r="G365" s="3"/>
    </row>
    <row r="366" spans="7:7" x14ac:dyDescent="0.25">
      <c r="G366" s="3"/>
    </row>
    <row r="367" spans="7:7" x14ac:dyDescent="0.25">
      <c r="G367" s="3"/>
    </row>
    <row r="368" spans="7:7" x14ac:dyDescent="0.25">
      <c r="G368" s="3"/>
    </row>
    <row r="369" spans="7:7" x14ac:dyDescent="0.25">
      <c r="G369" s="3"/>
    </row>
    <row r="370" spans="7:7" x14ac:dyDescent="0.25">
      <c r="G370" s="3"/>
    </row>
    <row r="371" spans="7:7" x14ac:dyDescent="0.25">
      <c r="G371" s="3"/>
    </row>
    <row r="372" spans="7:7" x14ac:dyDescent="0.25">
      <c r="G372" s="3"/>
    </row>
    <row r="373" spans="7:7" x14ac:dyDescent="0.25">
      <c r="G373" s="3"/>
    </row>
    <row r="374" spans="7:7" x14ac:dyDescent="0.25">
      <c r="G374" s="3"/>
    </row>
    <row r="375" spans="7:7" x14ac:dyDescent="0.25">
      <c r="G375" s="3"/>
    </row>
    <row r="376" spans="7:7" x14ac:dyDescent="0.25">
      <c r="G376" s="3"/>
    </row>
    <row r="377" spans="7:7" x14ac:dyDescent="0.25">
      <c r="G377" s="3"/>
    </row>
    <row r="378" spans="7:7" x14ac:dyDescent="0.25">
      <c r="G378" s="3"/>
    </row>
    <row r="379" spans="7:7" x14ac:dyDescent="0.25">
      <c r="G379" s="3"/>
    </row>
    <row r="380" spans="7:7" x14ac:dyDescent="0.25">
      <c r="G380" s="3"/>
    </row>
    <row r="381" spans="7:7" x14ac:dyDescent="0.25">
      <c r="G381" s="3"/>
    </row>
    <row r="382" spans="7:7" x14ac:dyDescent="0.25">
      <c r="G382" s="3"/>
    </row>
    <row r="383" spans="7:7" x14ac:dyDescent="0.25">
      <c r="G383" s="3"/>
    </row>
    <row r="384" spans="7:7" x14ac:dyDescent="0.25">
      <c r="G384" s="3"/>
    </row>
    <row r="385" spans="7:7" x14ac:dyDescent="0.25">
      <c r="G385" s="3"/>
    </row>
    <row r="386" spans="7:7" x14ac:dyDescent="0.25">
      <c r="G386" s="3"/>
    </row>
    <row r="387" spans="7:7" x14ac:dyDescent="0.25">
      <c r="G387" s="3"/>
    </row>
    <row r="388" spans="7:7" x14ac:dyDescent="0.25">
      <c r="G388" s="3"/>
    </row>
    <row r="389" spans="7:7" x14ac:dyDescent="0.25">
      <c r="G389" s="3"/>
    </row>
    <row r="390" spans="7:7" x14ac:dyDescent="0.25">
      <c r="G390" s="3"/>
    </row>
    <row r="391" spans="7:7" x14ac:dyDescent="0.25">
      <c r="G391" s="3"/>
    </row>
    <row r="392" spans="7:7" x14ac:dyDescent="0.25">
      <c r="G392" s="3"/>
    </row>
    <row r="393" spans="7:7" x14ac:dyDescent="0.25">
      <c r="G393" s="3"/>
    </row>
    <row r="394" spans="7:7" x14ac:dyDescent="0.25">
      <c r="G394" s="3"/>
    </row>
    <row r="395" spans="7:7" x14ac:dyDescent="0.25">
      <c r="G395" s="3"/>
    </row>
    <row r="396" spans="7:7" x14ac:dyDescent="0.25">
      <c r="G396" s="3"/>
    </row>
    <row r="397" spans="7:7" x14ac:dyDescent="0.25">
      <c r="G397" s="3"/>
    </row>
    <row r="398" spans="7:7" x14ac:dyDescent="0.25">
      <c r="G398" s="3"/>
    </row>
    <row r="399" spans="7:7" x14ac:dyDescent="0.25">
      <c r="G399" s="3"/>
    </row>
    <row r="400" spans="7:7" x14ac:dyDescent="0.25">
      <c r="G400" s="3"/>
    </row>
    <row r="401" spans="7:7" x14ac:dyDescent="0.25">
      <c r="G401" s="3"/>
    </row>
    <row r="402" spans="7:7" x14ac:dyDescent="0.25">
      <c r="G402" s="3"/>
    </row>
    <row r="403" spans="7:7" x14ac:dyDescent="0.25">
      <c r="G403" s="3"/>
    </row>
    <row r="404" spans="7:7" x14ac:dyDescent="0.25">
      <c r="G404" s="3"/>
    </row>
    <row r="405" spans="7:7" x14ac:dyDescent="0.25">
      <c r="G405" s="3"/>
    </row>
    <row r="406" spans="7:7" x14ac:dyDescent="0.25">
      <c r="G406" s="3"/>
    </row>
    <row r="407" spans="7:7" x14ac:dyDescent="0.25">
      <c r="G407" s="3"/>
    </row>
    <row r="408" spans="7:7" x14ac:dyDescent="0.25">
      <c r="G408" s="3"/>
    </row>
    <row r="409" spans="7:7" x14ac:dyDescent="0.25">
      <c r="G409" s="3"/>
    </row>
    <row r="410" spans="7:7" x14ac:dyDescent="0.25">
      <c r="G410" s="3"/>
    </row>
    <row r="411" spans="7:7" x14ac:dyDescent="0.25">
      <c r="G411" s="3"/>
    </row>
    <row r="412" spans="7:7" x14ac:dyDescent="0.25">
      <c r="G412" s="3"/>
    </row>
    <row r="413" spans="7:7" x14ac:dyDescent="0.25">
      <c r="G413" s="3"/>
    </row>
    <row r="414" spans="7:7" x14ac:dyDescent="0.25">
      <c r="G414" s="3"/>
    </row>
    <row r="415" spans="7:7" x14ac:dyDescent="0.25">
      <c r="G415" s="3"/>
    </row>
    <row r="416" spans="7:7" x14ac:dyDescent="0.25">
      <c r="G416" s="3"/>
    </row>
    <row r="417" spans="7:7" x14ac:dyDescent="0.25">
      <c r="G417" s="3"/>
    </row>
    <row r="418" spans="7:7" x14ac:dyDescent="0.25">
      <c r="G418" s="3"/>
    </row>
    <row r="419" spans="7:7" x14ac:dyDescent="0.25">
      <c r="G419" s="3"/>
    </row>
    <row r="420" spans="7:7" x14ac:dyDescent="0.25">
      <c r="G420" s="3"/>
    </row>
    <row r="421" spans="7:7" x14ac:dyDescent="0.25">
      <c r="G421" s="3"/>
    </row>
    <row r="422" spans="7:7" x14ac:dyDescent="0.25">
      <c r="G422" s="3"/>
    </row>
    <row r="423" spans="7:7" x14ac:dyDescent="0.25">
      <c r="G423" s="3"/>
    </row>
    <row r="424" spans="7:7" x14ac:dyDescent="0.25">
      <c r="G424" s="3"/>
    </row>
    <row r="425" spans="7:7" x14ac:dyDescent="0.25">
      <c r="G425" s="3"/>
    </row>
    <row r="426" spans="7:7" x14ac:dyDescent="0.25">
      <c r="G426" s="3"/>
    </row>
    <row r="427" spans="7:7" x14ac:dyDescent="0.25">
      <c r="G427" s="3"/>
    </row>
    <row r="428" spans="7:7" x14ac:dyDescent="0.25">
      <c r="G428" s="3"/>
    </row>
    <row r="429" spans="7:7" x14ac:dyDescent="0.25">
      <c r="G429" s="3"/>
    </row>
    <row r="430" spans="7:7" x14ac:dyDescent="0.25">
      <c r="G430" s="3"/>
    </row>
    <row r="431" spans="7:7" x14ac:dyDescent="0.25">
      <c r="G431" s="3"/>
    </row>
    <row r="432" spans="7:7" x14ac:dyDescent="0.25">
      <c r="G432" s="3"/>
    </row>
    <row r="433" spans="7:7" x14ac:dyDescent="0.25">
      <c r="G433" s="3"/>
    </row>
    <row r="434" spans="7:7" x14ac:dyDescent="0.25">
      <c r="G434" s="3"/>
    </row>
    <row r="435" spans="7:7" x14ac:dyDescent="0.25">
      <c r="G435" s="3"/>
    </row>
    <row r="436" spans="7:7" x14ac:dyDescent="0.25">
      <c r="G436" s="3"/>
    </row>
    <row r="437" spans="7:7" x14ac:dyDescent="0.25">
      <c r="G437" s="3"/>
    </row>
    <row r="438" spans="7:7" x14ac:dyDescent="0.25">
      <c r="G438" s="3"/>
    </row>
    <row r="439" spans="7:7" x14ac:dyDescent="0.25">
      <c r="G439" s="3"/>
    </row>
    <row r="440" spans="7:7" x14ac:dyDescent="0.25">
      <c r="G440" s="3"/>
    </row>
    <row r="441" spans="7:7" x14ac:dyDescent="0.25">
      <c r="G441" s="3"/>
    </row>
    <row r="442" spans="7:7" x14ac:dyDescent="0.25">
      <c r="G442" s="3"/>
    </row>
    <row r="443" spans="7:7" x14ac:dyDescent="0.25">
      <c r="G443" s="3"/>
    </row>
    <row r="444" spans="7:7" x14ac:dyDescent="0.25">
      <c r="G444" s="3"/>
    </row>
    <row r="445" spans="7:7" x14ac:dyDescent="0.25">
      <c r="G445" s="3"/>
    </row>
    <row r="446" spans="7:7" x14ac:dyDescent="0.25">
      <c r="G446" s="3"/>
    </row>
    <row r="447" spans="7:7" x14ac:dyDescent="0.25">
      <c r="G447" s="3"/>
    </row>
    <row r="448" spans="7:7" x14ac:dyDescent="0.25">
      <c r="G448" s="3"/>
    </row>
    <row r="449" spans="7:7" x14ac:dyDescent="0.25">
      <c r="G449" s="3"/>
    </row>
    <row r="450" spans="7:7" x14ac:dyDescent="0.25">
      <c r="G450" s="3"/>
    </row>
    <row r="451" spans="7:7" x14ac:dyDescent="0.25">
      <c r="G451" s="3"/>
    </row>
    <row r="452" spans="7:7" x14ac:dyDescent="0.25">
      <c r="G452" s="3"/>
    </row>
    <row r="453" spans="7:7" x14ac:dyDescent="0.25">
      <c r="G453" s="3"/>
    </row>
    <row r="454" spans="7:7" x14ac:dyDescent="0.25">
      <c r="G454" s="3"/>
    </row>
    <row r="455" spans="7:7" x14ac:dyDescent="0.25">
      <c r="G455" s="3"/>
    </row>
    <row r="456" spans="7:7" x14ac:dyDescent="0.25">
      <c r="G456" s="3"/>
    </row>
    <row r="457" spans="7:7" x14ac:dyDescent="0.25">
      <c r="G457" s="3"/>
    </row>
    <row r="458" spans="7:7" x14ac:dyDescent="0.25">
      <c r="G458" s="3"/>
    </row>
    <row r="459" spans="7:7" x14ac:dyDescent="0.25">
      <c r="G459" s="3"/>
    </row>
    <row r="460" spans="7:7" x14ac:dyDescent="0.25">
      <c r="G460" s="3"/>
    </row>
    <row r="461" spans="7:7" x14ac:dyDescent="0.25">
      <c r="G461" s="3"/>
    </row>
    <row r="462" spans="7:7" x14ac:dyDescent="0.25">
      <c r="G462" s="3"/>
    </row>
    <row r="463" spans="7:7" x14ac:dyDescent="0.25">
      <c r="G463" s="3"/>
    </row>
    <row r="464" spans="7:7" x14ac:dyDescent="0.25">
      <c r="G464" s="3"/>
    </row>
    <row r="465" spans="7:7" x14ac:dyDescent="0.25">
      <c r="G465" s="3"/>
    </row>
    <row r="466" spans="7:7" x14ac:dyDescent="0.25">
      <c r="G466" s="3"/>
    </row>
    <row r="467" spans="7:7" x14ac:dyDescent="0.25">
      <c r="G467" s="3"/>
    </row>
    <row r="468" spans="7:7" x14ac:dyDescent="0.25">
      <c r="G468" s="3"/>
    </row>
    <row r="469" spans="7:7" x14ac:dyDescent="0.25">
      <c r="G469" s="3"/>
    </row>
    <row r="470" spans="7:7" x14ac:dyDescent="0.25">
      <c r="G470" s="3"/>
    </row>
    <row r="471" spans="7:7" x14ac:dyDescent="0.25">
      <c r="G471" s="3"/>
    </row>
    <row r="472" spans="7:7" x14ac:dyDescent="0.25">
      <c r="G472" s="3"/>
    </row>
    <row r="473" spans="7:7" x14ac:dyDescent="0.25">
      <c r="G473" s="3"/>
    </row>
    <row r="474" spans="7:7" x14ac:dyDescent="0.25">
      <c r="G474" s="3"/>
    </row>
    <row r="475" spans="7:7" x14ac:dyDescent="0.25">
      <c r="G475" s="3"/>
    </row>
    <row r="476" spans="7:7" x14ac:dyDescent="0.25">
      <c r="G476" s="3"/>
    </row>
    <row r="477" spans="7:7" x14ac:dyDescent="0.25">
      <c r="G477" s="3"/>
    </row>
    <row r="478" spans="7:7" x14ac:dyDescent="0.25">
      <c r="G478" s="3"/>
    </row>
    <row r="479" spans="7:7" x14ac:dyDescent="0.25">
      <c r="G479" s="3"/>
    </row>
    <row r="480" spans="7:7" x14ac:dyDescent="0.25">
      <c r="G480" s="3"/>
    </row>
    <row r="481" spans="7:7" x14ac:dyDescent="0.25">
      <c r="G481" s="3"/>
    </row>
    <row r="482" spans="7:7" x14ac:dyDescent="0.25">
      <c r="G482" s="3"/>
    </row>
    <row r="483" spans="7:7" x14ac:dyDescent="0.25">
      <c r="G483" s="3"/>
    </row>
    <row r="484" spans="7:7" x14ac:dyDescent="0.25">
      <c r="G484" s="3"/>
    </row>
    <row r="485" spans="7:7" x14ac:dyDescent="0.25">
      <c r="G485" s="3"/>
    </row>
    <row r="486" spans="7:7" x14ac:dyDescent="0.25">
      <c r="G486" s="3"/>
    </row>
    <row r="487" spans="7:7" x14ac:dyDescent="0.25">
      <c r="G487" s="3"/>
    </row>
    <row r="488" spans="7:7" x14ac:dyDescent="0.25">
      <c r="G488" s="3"/>
    </row>
    <row r="489" spans="7:7" x14ac:dyDescent="0.25">
      <c r="G489" s="3"/>
    </row>
    <row r="490" spans="7:7" x14ac:dyDescent="0.25">
      <c r="G490" s="3"/>
    </row>
    <row r="491" spans="7:7" x14ac:dyDescent="0.25">
      <c r="G491" s="3"/>
    </row>
    <row r="492" spans="7:7" x14ac:dyDescent="0.25">
      <c r="G492" s="3"/>
    </row>
    <row r="493" spans="7:7" x14ac:dyDescent="0.25">
      <c r="G493" s="3"/>
    </row>
    <row r="494" spans="7:7" x14ac:dyDescent="0.25">
      <c r="G494" s="3"/>
    </row>
    <row r="495" spans="7:7" x14ac:dyDescent="0.25">
      <c r="G495" s="3"/>
    </row>
    <row r="496" spans="7:7" x14ac:dyDescent="0.25">
      <c r="G496" s="3"/>
    </row>
    <row r="497" spans="7:7" x14ac:dyDescent="0.25">
      <c r="G497" s="3"/>
    </row>
    <row r="498" spans="7:7" x14ac:dyDescent="0.25">
      <c r="G498" s="3"/>
    </row>
    <row r="499" spans="7:7" x14ac:dyDescent="0.25">
      <c r="G499" s="3"/>
    </row>
    <row r="500" spans="7:7" x14ac:dyDescent="0.25">
      <c r="G500" s="3"/>
    </row>
    <row r="501" spans="7:7" x14ac:dyDescent="0.25">
      <c r="G501" s="3"/>
    </row>
    <row r="502" spans="7:7" x14ac:dyDescent="0.25">
      <c r="G502" s="3"/>
    </row>
    <row r="503" spans="7:7" x14ac:dyDescent="0.25">
      <c r="G503" s="3"/>
    </row>
    <row r="504" spans="7:7" x14ac:dyDescent="0.25">
      <c r="G504" s="3"/>
    </row>
    <row r="505" spans="7:7" x14ac:dyDescent="0.25">
      <c r="G505" s="3"/>
    </row>
    <row r="506" spans="7:7" x14ac:dyDescent="0.25">
      <c r="G506" s="3"/>
    </row>
    <row r="507" spans="7:7" x14ac:dyDescent="0.25">
      <c r="G507" s="3"/>
    </row>
    <row r="508" spans="7:7" x14ac:dyDescent="0.25">
      <c r="G508" s="3"/>
    </row>
    <row r="509" spans="7:7" x14ac:dyDescent="0.25">
      <c r="G509" s="3"/>
    </row>
    <row r="510" spans="7:7" x14ac:dyDescent="0.25">
      <c r="G510" s="3"/>
    </row>
    <row r="511" spans="7:7" x14ac:dyDescent="0.25">
      <c r="G511" s="3"/>
    </row>
    <row r="512" spans="7:7" x14ac:dyDescent="0.25">
      <c r="G512" s="3"/>
    </row>
    <row r="513" spans="7:7" x14ac:dyDescent="0.25">
      <c r="G513" s="3"/>
    </row>
    <row r="514" spans="7:7" x14ac:dyDescent="0.25">
      <c r="G514" s="3"/>
    </row>
    <row r="515" spans="7:7" x14ac:dyDescent="0.25">
      <c r="G515" s="3"/>
    </row>
    <row r="516" spans="7:7" x14ac:dyDescent="0.25">
      <c r="G516" s="3"/>
    </row>
    <row r="517" spans="7:7" x14ac:dyDescent="0.25">
      <c r="G517" s="3"/>
    </row>
    <row r="518" spans="7:7" x14ac:dyDescent="0.25">
      <c r="G518" s="3"/>
    </row>
    <row r="519" spans="7:7" x14ac:dyDescent="0.25">
      <c r="G519" s="3"/>
    </row>
    <row r="520" spans="7:7" x14ac:dyDescent="0.25">
      <c r="G520" s="3"/>
    </row>
    <row r="521" spans="7:7" x14ac:dyDescent="0.25">
      <c r="G521" s="3"/>
    </row>
    <row r="522" spans="7:7" x14ac:dyDescent="0.25">
      <c r="G522" s="3"/>
    </row>
    <row r="523" spans="7:7" x14ac:dyDescent="0.25">
      <c r="G523" s="3"/>
    </row>
    <row r="524" spans="7:7" x14ac:dyDescent="0.25">
      <c r="G524" s="3"/>
    </row>
    <row r="525" spans="7:7" x14ac:dyDescent="0.25">
      <c r="G525" s="3"/>
    </row>
    <row r="526" spans="7:7" x14ac:dyDescent="0.25">
      <c r="G526" s="3"/>
    </row>
    <row r="527" spans="7:7" x14ac:dyDescent="0.25">
      <c r="G527" s="3"/>
    </row>
    <row r="528" spans="7:7" x14ac:dyDescent="0.25">
      <c r="G528" s="3"/>
    </row>
    <row r="529" spans="7:7" x14ac:dyDescent="0.25">
      <c r="G529" s="3"/>
    </row>
    <row r="530" spans="7:7" x14ac:dyDescent="0.25">
      <c r="G530" s="3"/>
    </row>
    <row r="531" spans="7:7" x14ac:dyDescent="0.25">
      <c r="G531" s="3"/>
    </row>
    <row r="532" spans="7:7" x14ac:dyDescent="0.25">
      <c r="G532" s="3"/>
    </row>
    <row r="533" spans="7:7" x14ac:dyDescent="0.25">
      <c r="G533" s="3"/>
    </row>
    <row r="534" spans="7:7" x14ac:dyDescent="0.25">
      <c r="G534" s="3"/>
    </row>
    <row r="535" spans="7:7" x14ac:dyDescent="0.25">
      <c r="G535" s="3"/>
    </row>
    <row r="536" spans="7:7" x14ac:dyDescent="0.25">
      <c r="G536" s="3"/>
    </row>
    <row r="537" spans="7:7" x14ac:dyDescent="0.25">
      <c r="G537" s="3"/>
    </row>
    <row r="538" spans="7:7" x14ac:dyDescent="0.25">
      <c r="G538" s="3"/>
    </row>
    <row r="539" spans="7:7" x14ac:dyDescent="0.25">
      <c r="G539" s="3"/>
    </row>
    <row r="540" spans="7:7" x14ac:dyDescent="0.25">
      <c r="G540" s="3"/>
    </row>
    <row r="541" spans="7:7" x14ac:dyDescent="0.25">
      <c r="G541" s="3"/>
    </row>
    <row r="542" spans="7:7" x14ac:dyDescent="0.25">
      <c r="G542" s="3"/>
    </row>
    <row r="543" spans="7:7" x14ac:dyDescent="0.25">
      <c r="G543" s="3"/>
    </row>
    <row r="544" spans="7:7" x14ac:dyDescent="0.25">
      <c r="G544" s="3"/>
    </row>
    <row r="545" spans="7:7" x14ac:dyDescent="0.25">
      <c r="G545" s="3"/>
    </row>
    <row r="546" spans="7:7" x14ac:dyDescent="0.25">
      <c r="G546" s="3"/>
    </row>
    <row r="547" spans="7:7" x14ac:dyDescent="0.25">
      <c r="G547" s="3"/>
    </row>
    <row r="548" spans="7:7" x14ac:dyDescent="0.25">
      <c r="G548" s="3"/>
    </row>
    <row r="549" spans="7:7" x14ac:dyDescent="0.25">
      <c r="G549" s="3"/>
    </row>
    <row r="550" spans="7:7" x14ac:dyDescent="0.25">
      <c r="G550" s="3"/>
    </row>
    <row r="551" spans="7:7" x14ac:dyDescent="0.25">
      <c r="G551" s="3"/>
    </row>
    <row r="552" spans="7:7" x14ac:dyDescent="0.25">
      <c r="G552" s="3"/>
    </row>
    <row r="553" spans="7:7" x14ac:dyDescent="0.25">
      <c r="G553" s="3"/>
    </row>
    <row r="554" spans="7:7" x14ac:dyDescent="0.25">
      <c r="G554" s="3"/>
    </row>
    <row r="555" spans="7:7" x14ac:dyDescent="0.25">
      <c r="G555" s="3"/>
    </row>
    <row r="556" spans="7:7" x14ac:dyDescent="0.25">
      <c r="G556" s="3"/>
    </row>
    <row r="557" spans="7:7" x14ac:dyDescent="0.25">
      <c r="G557" s="3"/>
    </row>
    <row r="558" spans="7:7" x14ac:dyDescent="0.25">
      <c r="G558" s="3"/>
    </row>
    <row r="559" spans="7:7" x14ac:dyDescent="0.25">
      <c r="G559" s="3"/>
    </row>
    <row r="560" spans="7:7" x14ac:dyDescent="0.25">
      <c r="G560" s="3"/>
    </row>
    <row r="561" spans="7:7" x14ac:dyDescent="0.25">
      <c r="G561" s="3"/>
    </row>
    <row r="562" spans="7:7" x14ac:dyDescent="0.25">
      <c r="G562" s="3"/>
    </row>
    <row r="563" spans="7:7" x14ac:dyDescent="0.25">
      <c r="G563" s="3"/>
    </row>
    <row r="564" spans="7:7" x14ac:dyDescent="0.25">
      <c r="G564" s="3"/>
    </row>
    <row r="565" spans="7:7" x14ac:dyDescent="0.25">
      <c r="G565" s="3"/>
    </row>
    <row r="566" spans="7:7" x14ac:dyDescent="0.25">
      <c r="G566" s="3"/>
    </row>
    <row r="567" spans="7:7" x14ac:dyDescent="0.25">
      <c r="G567" s="3"/>
    </row>
    <row r="568" spans="7:7" x14ac:dyDescent="0.25">
      <c r="G568" s="3"/>
    </row>
    <row r="569" spans="7:7" x14ac:dyDescent="0.25">
      <c r="G569" s="3"/>
    </row>
    <row r="570" spans="7:7" x14ac:dyDescent="0.25">
      <c r="G570" s="3"/>
    </row>
    <row r="571" spans="7:7" x14ac:dyDescent="0.25">
      <c r="G571" s="3"/>
    </row>
    <row r="572" spans="7:7" x14ac:dyDescent="0.25">
      <c r="G572" s="3"/>
    </row>
    <row r="573" spans="7:7" x14ac:dyDescent="0.25">
      <c r="G573" s="3"/>
    </row>
    <row r="574" spans="7:7" x14ac:dyDescent="0.25">
      <c r="G574" s="3"/>
    </row>
    <row r="575" spans="7:7" x14ac:dyDescent="0.25">
      <c r="G575" s="3"/>
    </row>
    <row r="576" spans="7:7" x14ac:dyDescent="0.25">
      <c r="G576" s="3"/>
    </row>
    <row r="577" spans="7:7" x14ac:dyDescent="0.25">
      <c r="G577" s="3"/>
    </row>
    <row r="578" spans="7:7" x14ac:dyDescent="0.25">
      <c r="G578" s="3"/>
    </row>
    <row r="579" spans="7:7" x14ac:dyDescent="0.25">
      <c r="G579" s="3"/>
    </row>
    <row r="580" spans="7:7" x14ac:dyDescent="0.25">
      <c r="G580" s="3"/>
    </row>
    <row r="581" spans="7:7" x14ac:dyDescent="0.25">
      <c r="G581" s="3"/>
    </row>
    <row r="582" spans="7:7" x14ac:dyDescent="0.25">
      <c r="G582" s="3"/>
    </row>
    <row r="583" spans="7:7" x14ac:dyDescent="0.25">
      <c r="G583" s="3"/>
    </row>
    <row r="584" spans="7:7" x14ac:dyDescent="0.25">
      <c r="G584" s="3"/>
    </row>
    <row r="585" spans="7:7" x14ac:dyDescent="0.25">
      <c r="G585" s="3"/>
    </row>
    <row r="586" spans="7:7" x14ac:dyDescent="0.25">
      <c r="G586" s="3"/>
    </row>
    <row r="587" spans="7:7" x14ac:dyDescent="0.25">
      <c r="G587" s="3"/>
    </row>
    <row r="588" spans="7:7" x14ac:dyDescent="0.25">
      <c r="G588" s="3"/>
    </row>
    <row r="589" spans="7:7" x14ac:dyDescent="0.25">
      <c r="G589" s="3"/>
    </row>
    <row r="590" spans="7:7" x14ac:dyDescent="0.25">
      <c r="G590" s="3"/>
    </row>
    <row r="591" spans="7:7" x14ac:dyDescent="0.25">
      <c r="G591" s="3"/>
    </row>
    <row r="592" spans="7:7" x14ac:dyDescent="0.25">
      <c r="G592" s="3"/>
    </row>
    <row r="593" spans="7:7" x14ac:dyDescent="0.25">
      <c r="G593" s="3"/>
    </row>
    <row r="594" spans="7:7" x14ac:dyDescent="0.25">
      <c r="G594" s="3"/>
    </row>
    <row r="595" spans="7:7" x14ac:dyDescent="0.25">
      <c r="G595" s="3"/>
    </row>
    <row r="596" spans="7:7" x14ac:dyDescent="0.25">
      <c r="G596" s="3"/>
    </row>
    <row r="597" spans="7:7" x14ac:dyDescent="0.25">
      <c r="G597" s="3"/>
    </row>
    <row r="598" spans="7:7" x14ac:dyDescent="0.25">
      <c r="G598" s="3"/>
    </row>
    <row r="599" spans="7:7" x14ac:dyDescent="0.25">
      <c r="G599" s="3"/>
    </row>
    <row r="600" spans="7:7" x14ac:dyDescent="0.25">
      <c r="G600" s="3"/>
    </row>
    <row r="601" spans="7:7" x14ac:dyDescent="0.25">
      <c r="G601" s="3"/>
    </row>
    <row r="602" spans="7:7" x14ac:dyDescent="0.25">
      <c r="G602" s="3"/>
    </row>
    <row r="603" spans="7:7" x14ac:dyDescent="0.25">
      <c r="G603" s="3"/>
    </row>
    <row r="604" spans="7:7" x14ac:dyDescent="0.25">
      <c r="G604" s="3"/>
    </row>
    <row r="605" spans="7:7" x14ac:dyDescent="0.25">
      <c r="G605" s="3"/>
    </row>
    <row r="606" spans="7:7" x14ac:dyDescent="0.25">
      <c r="G606" s="3"/>
    </row>
    <row r="607" spans="7:7" x14ac:dyDescent="0.25">
      <c r="G607" s="3"/>
    </row>
    <row r="608" spans="7:7" x14ac:dyDescent="0.25">
      <c r="G608" s="3"/>
    </row>
    <row r="609" spans="7:7" x14ac:dyDescent="0.25">
      <c r="G609" s="3"/>
    </row>
    <row r="610" spans="7:7" x14ac:dyDescent="0.25">
      <c r="G610" s="3"/>
    </row>
    <row r="611" spans="7:7" x14ac:dyDescent="0.25">
      <c r="G611" s="3"/>
    </row>
    <row r="612" spans="7:7" x14ac:dyDescent="0.25">
      <c r="G612" s="3"/>
    </row>
    <row r="613" spans="7:7" x14ac:dyDescent="0.25">
      <c r="G613" s="3"/>
    </row>
    <row r="614" spans="7:7" x14ac:dyDescent="0.25">
      <c r="G614" s="3"/>
    </row>
    <row r="615" spans="7:7" x14ac:dyDescent="0.25">
      <c r="G615" s="3"/>
    </row>
    <row r="616" spans="7:7" x14ac:dyDescent="0.25">
      <c r="G616" s="3"/>
    </row>
    <row r="617" spans="7:7" x14ac:dyDescent="0.25">
      <c r="G617" s="3"/>
    </row>
    <row r="618" spans="7:7" x14ac:dyDescent="0.25">
      <c r="G618" s="3"/>
    </row>
    <row r="619" spans="7:7" x14ac:dyDescent="0.25">
      <c r="G619" s="3"/>
    </row>
    <row r="620" spans="7:7" x14ac:dyDescent="0.25">
      <c r="G620" s="3"/>
    </row>
    <row r="621" spans="7:7" x14ac:dyDescent="0.25">
      <c r="G621" s="3"/>
    </row>
    <row r="622" spans="7:7" x14ac:dyDescent="0.25">
      <c r="G622" s="3"/>
    </row>
    <row r="623" spans="7:7" x14ac:dyDescent="0.25">
      <c r="G623" s="3"/>
    </row>
    <row r="624" spans="7:7" x14ac:dyDescent="0.25">
      <c r="G624" s="3"/>
    </row>
    <row r="625" spans="7:7" x14ac:dyDescent="0.25">
      <c r="G625" s="3"/>
    </row>
    <row r="626" spans="7:7" x14ac:dyDescent="0.25">
      <c r="G626" s="3"/>
    </row>
    <row r="627" spans="7:7" x14ac:dyDescent="0.25">
      <c r="G627" s="3"/>
    </row>
    <row r="628" spans="7:7" x14ac:dyDescent="0.25">
      <c r="G628" s="3"/>
    </row>
    <row r="629" spans="7:7" x14ac:dyDescent="0.25">
      <c r="G629" s="3"/>
    </row>
    <row r="630" spans="7:7" x14ac:dyDescent="0.25">
      <c r="G630" s="3"/>
    </row>
    <row r="631" spans="7:7" x14ac:dyDescent="0.25">
      <c r="G631" s="3"/>
    </row>
    <row r="632" spans="7:7" x14ac:dyDescent="0.25">
      <c r="G632" s="3"/>
    </row>
    <row r="633" spans="7:7" x14ac:dyDescent="0.25">
      <c r="G633" s="3"/>
    </row>
    <row r="634" spans="7:7" x14ac:dyDescent="0.25">
      <c r="G634" s="3"/>
    </row>
    <row r="635" spans="7:7" x14ac:dyDescent="0.25">
      <c r="G635" s="3"/>
    </row>
    <row r="636" spans="7:7" x14ac:dyDescent="0.25">
      <c r="G636" s="3"/>
    </row>
    <row r="637" spans="7:7" x14ac:dyDescent="0.25">
      <c r="G637" s="3"/>
    </row>
    <row r="638" spans="7:7" x14ac:dyDescent="0.25">
      <c r="G638" s="3"/>
    </row>
    <row r="639" spans="7:7" x14ac:dyDescent="0.25">
      <c r="G639" s="3"/>
    </row>
    <row r="640" spans="7:7" x14ac:dyDescent="0.25">
      <c r="G640" s="3"/>
    </row>
    <row r="641" spans="7:7" x14ac:dyDescent="0.25">
      <c r="G641" s="3"/>
    </row>
    <row r="642" spans="7:7" x14ac:dyDescent="0.25">
      <c r="G642" s="3"/>
    </row>
    <row r="643" spans="7:7" x14ac:dyDescent="0.25">
      <c r="G643" s="3"/>
    </row>
    <row r="644" spans="7:7" x14ac:dyDescent="0.25">
      <c r="G644" s="3"/>
    </row>
    <row r="645" spans="7:7" x14ac:dyDescent="0.25">
      <c r="G645" s="3"/>
    </row>
    <row r="646" spans="7:7" x14ac:dyDescent="0.25">
      <c r="G646" s="3"/>
    </row>
    <row r="647" spans="7:7" x14ac:dyDescent="0.25">
      <c r="G647" s="3"/>
    </row>
    <row r="648" spans="7:7" x14ac:dyDescent="0.25">
      <c r="G648" s="3"/>
    </row>
    <row r="649" spans="7:7" x14ac:dyDescent="0.25">
      <c r="G649" s="3"/>
    </row>
    <row r="650" spans="7:7" x14ac:dyDescent="0.25">
      <c r="G650" s="3"/>
    </row>
    <row r="651" spans="7:7" x14ac:dyDescent="0.25">
      <c r="G651" s="3"/>
    </row>
    <row r="652" spans="7:7" x14ac:dyDescent="0.25">
      <c r="G652" s="3"/>
    </row>
    <row r="653" spans="7:7" x14ac:dyDescent="0.25">
      <c r="G653" s="3"/>
    </row>
    <row r="654" spans="7:7" x14ac:dyDescent="0.25">
      <c r="G654" s="3"/>
    </row>
    <row r="655" spans="7:7" x14ac:dyDescent="0.25">
      <c r="G655" s="3"/>
    </row>
    <row r="656" spans="7:7" x14ac:dyDescent="0.25">
      <c r="G656" s="3"/>
    </row>
    <row r="657" spans="7:7" x14ac:dyDescent="0.25">
      <c r="G657" s="3"/>
    </row>
    <row r="658" spans="7:7" x14ac:dyDescent="0.25">
      <c r="G658" s="3"/>
    </row>
    <row r="659" spans="7:7" x14ac:dyDescent="0.25">
      <c r="G659" s="3"/>
    </row>
    <row r="660" spans="7:7" x14ac:dyDescent="0.25">
      <c r="G660" s="3"/>
    </row>
    <row r="661" spans="7:7" x14ac:dyDescent="0.25">
      <c r="G661" s="3"/>
    </row>
    <row r="662" spans="7:7" x14ac:dyDescent="0.25">
      <c r="G662" s="3"/>
    </row>
    <row r="663" spans="7:7" x14ac:dyDescent="0.25">
      <c r="G663" s="3"/>
    </row>
    <row r="664" spans="7:7" x14ac:dyDescent="0.25">
      <c r="G664" s="3"/>
    </row>
    <row r="665" spans="7:7" x14ac:dyDescent="0.25">
      <c r="G665" s="3"/>
    </row>
    <row r="666" spans="7:7" x14ac:dyDescent="0.25">
      <c r="G666" s="3"/>
    </row>
    <row r="667" spans="7:7" x14ac:dyDescent="0.25">
      <c r="G667" s="3"/>
    </row>
    <row r="668" spans="7:7" x14ac:dyDescent="0.25">
      <c r="G668" s="3"/>
    </row>
    <row r="669" spans="7:7" x14ac:dyDescent="0.25">
      <c r="G669" s="3"/>
    </row>
    <row r="670" spans="7:7" x14ac:dyDescent="0.25">
      <c r="G670" s="3"/>
    </row>
    <row r="671" spans="7:7" x14ac:dyDescent="0.25">
      <c r="G671" s="3"/>
    </row>
    <row r="672" spans="7:7" x14ac:dyDescent="0.25">
      <c r="G672" s="3"/>
    </row>
    <row r="673" spans="7:7" x14ac:dyDescent="0.25">
      <c r="G673" s="3"/>
    </row>
    <row r="674" spans="7:7" x14ac:dyDescent="0.25">
      <c r="G674" s="3"/>
    </row>
    <row r="675" spans="7:7" x14ac:dyDescent="0.25">
      <c r="G675" s="3"/>
    </row>
    <row r="676" spans="7:7" x14ac:dyDescent="0.25">
      <c r="G676" s="3"/>
    </row>
    <row r="677" spans="7:7" x14ac:dyDescent="0.25">
      <c r="G677" s="3"/>
    </row>
    <row r="678" spans="7:7" x14ac:dyDescent="0.25">
      <c r="G678" s="3"/>
    </row>
    <row r="679" spans="7:7" x14ac:dyDescent="0.25">
      <c r="G679" s="3"/>
    </row>
    <row r="680" spans="7:7" x14ac:dyDescent="0.25">
      <c r="G680" s="3"/>
    </row>
    <row r="681" spans="7:7" x14ac:dyDescent="0.25">
      <c r="G681" s="3"/>
    </row>
    <row r="682" spans="7:7" x14ac:dyDescent="0.25">
      <c r="G682" s="3"/>
    </row>
    <row r="683" spans="7:7" x14ac:dyDescent="0.25">
      <c r="G683" s="3"/>
    </row>
    <row r="684" spans="7:7" x14ac:dyDescent="0.25">
      <c r="G684" s="3"/>
    </row>
    <row r="685" spans="7:7" x14ac:dyDescent="0.25">
      <c r="G685" s="3"/>
    </row>
    <row r="686" spans="7:7" x14ac:dyDescent="0.25">
      <c r="G686" s="3"/>
    </row>
    <row r="687" spans="7:7" x14ac:dyDescent="0.25">
      <c r="G687" s="3"/>
    </row>
    <row r="688" spans="7:7" x14ac:dyDescent="0.25">
      <c r="G688" s="3"/>
    </row>
    <row r="689" spans="7:7" x14ac:dyDescent="0.25">
      <c r="G689" s="3"/>
    </row>
    <row r="690" spans="7:7" x14ac:dyDescent="0.25">
      <c r="G690" s="3"/>
    </row>
    <row r="691" spans="7:7" x14ac:dyDescent="0.25">
      <c r="G691" s="3"/>
    </row>
    <row r="692" spans="7:7" x14ac:dyDescent="0.25">
      <c r="G692" s="3"/>
    </row>
    <row r="693" spans="7:7" x14ac:dyDescent="0.25">
      <c r="G693" s="3"/>
    </row>
    <row r="694" spans="7:7" x14ac:dyDescent="0.25">
      <c r="G694" s="3"/>
    </row>
    <row r="695" spans="7:7" x14ac:dyDescent="0.25">
      <c r="G695" s="3"/>
    </row>
    <row r="696" spans="7:7" x14ac:dyDescent="0.25">
      <c r="G696" s="3"/>
    </row>
    <row r="697" spans="7:7" x14ac:dyDescent="0.25">
      <c r="G697" s="3"/>
    </row>
    <row r="698" spans="7:7" x14ac:dyDescent="0.25">
      <c r="G698" s="3"/>
    </row>
    <row r="699" spans="7:7" x14ac:dyDescent="0.25">
      <c r="G699" s="3"/>
    </row>
    <row r="700" spans="7:7" x14ac:dyDescent="0.25">
      <c r="G700" s="3"/>
    </row>
    <row r="701" spans="7:7" x14ac:dyDescent="0.25">
      <c r="G701" s="3"/>
    </row>
    <row r="702" spans="7:7" x14ac:dyDescent="0.25">
      <c r="G702" s="3"/>
    </row>
    <row r="703" spans="7:7" x14ac:dyDescent="0.25">
      <c r="G703" s="3"/>
    </row>
    <row r="704" spans="7:7" x14ac:dyDescent="0.25">
      <c r="G704" s="3"/>
    </row>
    <row r="705" spans="7:7" x14ac:dyDescent="0.25">
      <c r="G705" s="3"/>
    </row>
    <row r="706" spans="7:7" x14ac:dyDescent="0.25">
      <c r="G706" s="3"/>
    </row>
    <row r="707" spans="7:7" x14ac:dyDescent="0.25">
      <c r="G707" s="3"/>
    </row>
    <row r="708" spans="7:7" x14ac:dyDescent="0.25">
      <c r="G708" s="3"/>
    </row>
    <row r="709" spans="7:7" x14ac:dyDescent="0.25">
      <c r="G709" s="3"/>
    </row>
    <row r="710" spans="7:7" x14ac:dyDescent="0.25">
      <c r="G710" s="3"/>
    </row>
    <row r="711" spans="7:7" x14ac:dyDescent="0.25">
      <c r="G711" s="3"/>
    </row>
    <row r="712" spans="7:7" x14ac:dyDescent="0.25">
      <c r="G712" s="3"/>
    </row>
    <row r="713" spans="7:7" x14ac:dyDescent="0.25">
      <c r="G713" s="3"/>
    </row>
    <row r="714" spans="7:7" x14ac:dyDescent="0.25">
      <c r="G714" s="3"/>
    </row>
    <row r="715" spans="7:7" x14ac:dyDescent="0.25">
      <c r="G715" s="3"/>
    </row>
    <row r="716" spans="7:7" x14ac:dyDescent="0.25">
      <c r="G716" s="3"/>
    </row>
    <row r="717" spans="7:7" x14ac:dyDescent="0.25">
      <c r="G717" s="3"/>
    </row>
    <row r="718" spans="7:7" x14ac:dyDescent="0.25">
      <c r="G718" s="3"/>
    </row>
    <row r="719" spans="7:7" x14ac:dyDescent="0.25">
      <c r="G719" s="3"/>
    </row>
    <row r="720" spans="7:7" x14ac:dyDescent="0.25">
      <c r="G720" s="3"/>
    </row>
    <row r="721" spans="7:7" x14ac:dyDescent="0.25">
      <c r="G721" s="3"/>
    </row>
    <row r="722" spans="7:7" x14ac:dyDescent="0.25">
      <c r="G722" s="3"/>
    </row>
    <row r="723" spans="7:7" x14ac:dyDescent="0.25">
      <c r="G723" s="3"/>
    </row>
    <row r="724" spans="7:7" x14ac:dyDescent="0.25">
      <c r="G724" s="3"/>
    </row>
    <row r="725" spans="7:7" x14ac:dyDescent="0.25">
      <c r="G725" s="3"/>
    </row>
    <row r="726" spans="7:7" x14ac:dyDescent="0.25">
      <c r="G726" s="3"/>
    </row>
    <row r="727" spans="7:7" x14ac:dyDescent="0.25">
      <c r="G727" s="3"/>
    </row>
    <row r="728" spans="7:7" x14ac:dyDescent="0.25">
      <c r="G728" s="3"/>
    </row>
    <row r="729" spans="7:7" x14ac:dyDescent="0.25">
      <c r="G729" s="3"/>
    </row>
    <row r="730" spans="7:7" x14ac:dyDescent="0.25">
      <c r="G730" s="3"/>
    </row>
    <row r="731" spans="7:7" x14ac:dyDescent="0.25">
      <c r="G731" s="3"/>
    </row>
    <row r="732" spans="7:7" x14ac:dyDescent="0.25">
      <c r="G732" s="3"/>
    </row>
    <row r="733" spans="7:7" x14ac:dyDescent="0.25">
      <c r="G733" s="3"/>
    </row>
    <row r="734" spans="7:7" x14ac:dyDescent="0.25">
      <c r="G734" s="3"/>
    </row>
    <row r="735" spans="7:7" x14ac:dyDescent="0.25">
      <c r="G735" s="3"/>
    </row>
    <row r="736" spans="7:7" x14ac:dyDescent="0.25">
      <c r="G736" s="3"/>
    </row>
    <row r="737" spans="7:7" x14ac:dyDescent="0.25">
      <c r="G737" s="3"/>
    </row>
    <row r="738" spans="7:7" x14ac:dyDescent="0.25">
      <c r="G738" s="3"/>
    </row>
    <row r="739" spans="7:7" x14ac:dyDescent="0.25">
      <c r="G739" s="3"/>
    </row>
    <row r="740" spans="7:7" x14ac:dyDescent="0.25">
      <c r="G740" s="3"/>
    </row>
    <row r="741" spans="7:7" x14ac:dyDescent="0.25">
      <c r="G741" s="3"/>
    </row>
    <row r="742" spans="7:7" x14ac:dyDescent="0.25">
      <c r="G742" s="3"/>
    </row>
    <row r="743" spans="7:7" x14ac:dyDescent="0.25">
      <c r="G743" s="3"/>
    </row>
    <row r="744" spans="7:7" x14ac:dyDescent="0.25">
      <c r="G744" s="3"/>
    </row>
    <row r="745" spans="7:7" x14ac:dyDescent="0.25">
      <c r="G745" s="3"/>
    </row>
    <row r="746" spans="7:7" x14ac:dyDescent="0.25">
      <c r="G746" s="3"/>
    </row>
    <row r="747" spans="7:7" x14ac:dyDescent="0.25">
      <c r="G747" s="3"/>
    </row>
    <row r="748" spans="7:7" x14ac:dyDescent="0.25">
      <c r="G748" s="3"/>
    </row>
    <row r="749" spans="7:7" x14ac:dyDescent="0.25">
      <c r="G749" s="3"/>
    </row>
    <row r="750" spans="7:7" x14ac:dyDescent="0.25">
      <c r="G750" s="3"/>
    </row>
    <row r="751" spans="7:7" x14ac:dyDescent="0.25">
      <c r="G751" s="3"/>
    </row>
    <row r="752" spans="7:7" x14ac:dyDescent="0.25">
      <c r="G752" s="3"/>
    </row>
    <row r="753" spans="7:7" x14ac:dyDescent="0.25">
      <c r="G753" s="3"/>
    </row>
    <row r="754" spans="7:7" x14ac:dyDescent="0.25">
      <c r="G754" s="3"/>
    </row>
    <row r="755" spans="7:7" x14ac:dyDescent="0.25">
      <c r="G755" s="3"/>
    </row>
    <row r="756" spans="7:7" x14ac:dyDescent="0.25">
      <c r="G756" s="3"/>
    </row>
    <row r="757" spans="7:7" x14ac:dyDescent="0.25">
      <c r="G757" s="3"/>
    </row>
    <row r="758" spans="7:7" x14ac:dyDescent="0.25">
      <c r="G758" s="3"/>
    </row>
    <row r="759" spans="7:7" x14ac:dyDescent="0.25">
      <c r="G759" s="3"/>
    </row>
    <row r="760" spans="7:7" x14ac:dyDescent="0.25">
      <c r="G760" s="3"/>
    </row>
    <row r="761" spans="7:7" x14ac:dyDescent="0.25">
      <c r="G761" s="3"/>
    </row>
    <row r="762" spans="7:7" x14ac:dyDescent="0.25">
      <c r="G762" s="3"/>
    </row>
    <row r="763" spans="7:7" x14ac:dyDescent="0.25">
      <c r="G763" s="3"/>
    </row>
    <row r="764" spans="7:7" x14ac:dyDescent="0.25">
      <c r="G764" s="3"/>
    </row>
    <row r="765" spans="7:7" x14ac:dyDescent="0.25">
      <c r="G765" s="3"/>
    </row>
    <row r="766" spans="7:7" x14ac:dyDescent="0.25">
      <c r="G766" s="3"/>
    </row>
    <row r="767" spans="7:7" x14ac:dyDescent="0.25">
      <c r="G767" s="3"/>
    </row>
    <row r="768" spans="7:7" x14ac:dyDescent="0.25">
      <c r="G768" s="3"/>
    </row>
    <row r="769" spans="7:7" x14ac:dyDescent="0.25">
      <c r="G769" s="3"/>
    </row>
    <row r="770" spans="7:7" x14ac:dyDescent="0.25">
      <c r="G770" s="3"/>
    </row>
    <row r="771" spans="7:7" x14ac:dyDescent="0.25">
      <c r="G771" s="3"/>
    </row>
    <row r="772" spans="7:7" x14ac:dyDescent="0.25">
      <c r="G772" s="3"/>
    </row>
    <row r="773" spans="7:7" x14ac:dyDescent="0.25">
      <c r="G773" s="3"/>
    </row>
    <row r="774" spans="7:7" x14ac:dyDescent="0.25">
      <c r="G774" s="3"/>
    </row>
    <row r="775" spans="7:7" x14ac:dyDescent="0.25">
      <c r="G775" s="3"/>
    </row>
    <row r="776" spans="7:7" x14ac:dyDescent="0.25">
      <c r="G776" s="3"/>
    </row>
    <row r="777" spans="7:7" x14ac:dyDescent="0.25">
      <c r="G777" s="3"/>
    </row>
    <row r="778" spans="7:7" x14ac:dyDescent="0.25">
      <c r="G778" s="3"/>
    </row>
    <row r="779" spans="7:7" x14ac:dyDescent="0.25">
      <c r="G779" s="3"/>
    </row>
    <row r="780" spans="7:7" x14ac:dyDescent="0.25">
      <c r="G780" s="3"/>
    </row>
    <row r="781" spans="7:7" x14ac:dyDescent="0.25">
      <c r="G781" s="3"/>
    </row>
  </sheetData>
  <sheetProtection selectLockedCells="1"/>
  <phoneticPr fontId="0" type="noConversion"/>
  <printOptions headings="1" gridLines="1"/>
  <pageMargins left="0.67" right="0.65" top="0.98425196850393704" bottom="0.98425196850393704" header="0.51181102362204722" footer="0.51181102362204722"/>
  <pageSetup paperSize="9" scale="77" orientation="portrait" horizontalDpi="360" verticalDpi="360" r:id="rId1"/>
  <headerFooter alignWithMargins="0">
    <oddFooter>&amp;L&amp;F&amp;C&amp;D&amp;R&amp;T</oddFooter>
  </headerFooter>
  <rowBreaks count="1" manualBreakCount="1">
    <brk id="6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NS</vt:lpstr>
      <vt:lpstr>_VAL1</vt:lpstr>
      <vt:lpstr>_VAL2</vt:lpstr>
      <vt:lpstr>BCOST1</vt:lpstr>
      <vt:lpstr>BCOST2</vt:lpstr>
      <vt:lpstr>NS!Print_Area</vt:lpstr>
      <vt:lpstr>NS!Print_Area_MI</vt:lpstr>
      <vt:lpstr>NS!Print_Titles</vt:lpstr>
      <vt:lpstr>NS!Print_Titles_MI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Services</dc:creator>
  <cp:lastModifiedBy>Jenny</cp:lastModifiedBy>
  <cp:lastPrinted>2005-10-11T00:48:28Z</cp:lastPrinted>
  <dcterms:created xsi:type="dcterms:W3CDTF">2001-10-11T16:51:51Z</dcterms:created>
  <dcterms:modified xsi:type="dcterms:W3CDTF">2015-05-07T18:05:54Z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213225675</vt:i4>
  </property>
  <property fmtid="{D5CDD505-2E9C-101B-9397-08002B2CF9AE}" pid="3" name="_EmailSubject">
    <vt:lpwstr>ecd</vt:lpwstr>
  </property>
  <property fmtid="{D5CDD505-2E9C-101B-9397-08002B2CF9AE}" pid="4" name="_AuthorEmail">
    <vt:lpwstr>gpsmith@brookes.ac.uk</vt:lpwstr>
  </property>
  <property fmtid="{D5CDD505-2E9C-101B-9397-08002B2CF9AE}" pid="5" name="_AuthorEmailDisplayName">
    <vt:lpwstr>Graham Paul Smith</vt:lpwstr>
  </property>
  <property fmtid="{D5CDD505-2E9C-101B-9397-08002B2CF9AE}" pid="6" name="_ReviewingToolsShownOnce">
    <vt:lpwstr/>
  </property>
</Properties>
</file>